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0" yWindow="135" windowWidth="15570" windowHeight="12360" tabRatio="865" activeTab="2"/>
  </bookViews>
  <sheets>
    <sheet name="стр.01" sheetId="1" r:id="rId1"/>
    <sheet name="стр.02" sheetId="9" r:id="rId2"/>
    <sheet name="стр.03" sheetId="7" r:id="rId3"/>
    <sheet name="стр.03-1 обосн.МБ" sheetId="12" r:id="rId4"/>
    <sheet name="стр.03-2 обосн.МБ" sheetId="13" r:id="rId5"/>
    <sheet name="стр.03-1 обосн.ОБ" sheetId="14" r:id="rId6"/>
    <sheet name="стр.03-2 осбосн.ОБ" sheetId="15" r:id="rId7"/>
    <sheet name="стр.04" sheetId="10" r:id="rId8"/>
    <sheet name="стр.05" sheetId="11" r:id="rId9"/>
  </sheets>
  <definedNames>
    <definedName name="_xlnm.Print_Area" localSheetId="0">'стр.01'!$A$1:$DB$53</definedName>
    <definedName name="_xlnm.Print_Area" localSheetId="2">'стр.03'!$A$1:$O$262</definedName>
    <definedName name="_xlnm.Print_Area" localSheetId="3">'стр.03-1 обосн.МБ'!$A$1:$FE$25</definedName>
    <definedName name="_xlnm.Print_Area" localSheetId="5">'стр.03-1 обосн.ОБ'!$A$1:$FE$25</definedName>
    <definedName name="_xlnm.Print_Area" localSheetId="4">'стр.03-2 обосн.МБ'!$A$1:$DA$186</definedName>
    <definedName name="_xlnm.Print_Area" localSheetId="6">'стр.03-2 осбосн.ОБ'!$A$1:$DA$147</definedName>
    <definedName name="_xlnm.Print_Titles" localSheetId="2">'стр.03'!$9:$9</definedName>
  </definedNames>
  <calcPr calcId="144525"/>
</workbook>
</file>

<file path=xl/sharedStrings.xml><?xml version="1.0" encoding="utf-8"?>
<sst xmlns="http://schemas.openxmlformats.org/spreadsheetml/2006/main" count="1953" uniqueCount="530">
  <si>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</si>
  <si>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</si>
  <si>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</si>
  <si>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</si>
  <si>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</si>
  <si>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</si>
  <si>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</si>
  <si>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</si>
  <si>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</si>
  <si>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Справочно:</t>
  </si>
  <si>
    <t>на 20</t>
  </si>
  <si>
    <t>Исполнитель</t>
  </si>
  <si>
    <t>М.П.</t>
  </si>
  <si>
    <t>383</t>
  </si>
  <si>
    <t>Код КОСГУ</t>
  </si>
  <si>
    <t>130</t>
  </si>
  <si>
    <t>услуга (работа) № 1</t>
  </si>
  <si>
    <t>180</t>
  </si>
  <si>
    <t>211</t>
  </si>
  <si>
    <t>212</t>
  </si>
  <si>
    <t>213</t>
  </si>
  <si>
    <t>221</t>
  </si>
  <si>
    <t>222</t>
  </si>
  <si>
    <t>223</t>
  </si>
  <si>
    <t>224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</si>
  <si>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</si>
  <si>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</si>
  <si>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</si>
  <si>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</si>
  <si>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</si>
  <si>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</si>
  <si>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225</t>
  </si>
  <si>
    <t>226</t>
  </si>
  <si>
    <t>262</t>
  </si>
  <si>
    <t>310</t>
  </si>
  <si>
    <t>340</t>
  </si>
  <si>
    <t>Работы, услуги по содержанию имущества</t>
  </si>
  <si>
    <t>Пособия по социальной помощи населению</t>
  </si>
  <si>
    <t>Увеличение стоимости основных средств</t>
  </si>
  <si>
    <t>Увеличение стоимости материальных запасов</t>
  </si>
  <si>
    <t>Наименование 
показателя</t>
  </si>
  <si>
    <t>услуга (работа) № 2 и так далее</t>
  </si>
  <si>
    <t>Выплаты всего, в том числе:</t>
  </si>
  <si>
    <t>Прочие работы, услуги, из них:</t>
  </si>
  <si>
    <t>Источники финансирования дефицита средств учреждения всего, в том числе:</t>
  </si>
  <si>
    <t>Объем публичных обязательств</t>
  </si>
  <si>
    <t>СОГЛАСОВАНО</t>
  </si>
  <si>
    <t>Поступления, всего:</t>
  </si>
  <si>
    <t>Сумма</t>
  </si>
  <si>
    <t>Наименование показателя</t>
  </si>
  <si>
    <t>1. Нефинансовые активы, всего:</t>
  </si>
  <si>
    <t>из них недвижимое имущество, всего:</t>
  </si>
  <si>
    <t>2. Финансовые активы, всего:</t>
  </si>
  <si>
    <t>3. Обязательства, всего:</t>
  </si>
  <si>
    <t>Код субсидии</t>
  </si>
  <si>
    <t>Остаток средств на начало планируемого финансового года , всего</t>
  </si>
  <si>
    <t>в том числе</t>
  </si>
  <si>
    <t>в том числе (расшифровать по отраслевым кодам и кодам субсидий)</t>
  </si>
  <si>
    <t>Отраслевой код</t>
  </si>
  <si>
    <t>Главный бухгалтер</t>
  </si>
  <si>
    <t>1.1 Общая балансовая стоимость недвижимого муниципального имущества, всего</t>
  </si>
  <si>
    <t>1.1.1 Стоимость имущества, закрепленного собственником имущества за муниципальным учреждением на праве оперативного управления</t>
  </si>
  <si>
    <t>1.1.2 Стоимость имущества, приобретенного муниципальным учреждением за счет выделенных собственником имущества учреждения средств</t>
  </si>
  <si>
    <t>1.1.3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</si>
  <si>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 Остаточная стоимость недвижимого муниципального имущества</t>
  </si>
  <si>
    <t>1.2 Общая балансовая стоимость движимого муниципального имущества, всего:</t>
  </si>
  <si>
    <t>1.2.1 Общая балансовая стоимость особо ценного движимого имущества</t>
  </si>
  <si>
    <t>1.2.2 Остаточная стоимость особо ценного движимого имущества</t>
  </si>
  <si>
    <t xml:space="preserve">из них </t>
  </si>
  <si>
    <t>2.1 Дебиторская задолженность по доходам, полученным за счет средств бюджета МО "Всеволожский муниципальный район" Ленинградской области</t>
  </si>
  <si>
    <t>2.2 Дебиторская задолженность по выданным авансам, полученным за счет средств бюджета МО "Всеволожский муниципальный район" Ленинградской области, всего:</t>
  </si>
  <si>
    <t>2.2.1 услуги связи</t>
  </si>
  <si>
    <t>2.2.2 транспортные услуги</t>
  </si>
  <si>
    <t>2.2.3 коммунальные услуги</t>
  </si>
  <si>
    <t>2.2.4 услуги по содержанию имущества</t>
  </si>
  <si>
    <t xml:space="preserve">2.2.5 прочие услуги </t>
  </si>
  <si>
    <t>2.2.6 увеличение стоимости основных средств</t>
  </si>
  <si>
    <t>2.2.7 увеличение стоимости материальных запасов</t>
  </si>
  <si>
    <t>2.2.8 прочие расходы</t>
  </si>
  <si>
    <t>2.3 Дебиторская зпдолженность по выданным авансам за счет доходов, полученных от платной и иной приносящей доход деятельности, всего:</t>
  </si>
  <si>
    <t>2.3.1 услуги связи</t>
  </si>
  <si>
    <t>2.3.2 транспортные услуги</t>
  </si>
  <si>
    <t>2.3.3 коммунальные услуги</t>
  </si>
  <si>
    <t>2.3.4 услуги по содержанию имущества</t>
  </si>
  <si>
    <t xml:space="preserve">2.3.5 прочие услуги </t>
  </si>
  <si>
    <t>2.3.6 увеличение стоимости основных средств</t>
  </si>
  <si>
    <t>2.3.7 увеличение стоимости материальных запасов</t>
  </si>
  <si>
    <t>2.3.8 прочие расходы</t>
  </si>
  <si>
    <t>из них</t>
  </si>
  <si>
    <t>3.1 Просроченная кредиторская задолженность</t>
  </si>
  <si>
    <t>3.2 Кредиторская задолженность по расчетам с поставщиками и подрядчиками за счет средств бюджета МО "Всеволожский муниципальный район" Ленинградской области, всего:</t>
  </si>
  <si>
    <t>3.2.1 начисления на выплаты по оплате труда</t>
  </si>
  <si>
    <t>3.2.2 услуги связи</t>
  </si>
  <si>
    <t>3.2.3 транспортные услуги</t>
  </si>
  <si>
    <t>3.3.4 коммунальные услуги</t>
  </si>
  <si>
    <t>3.2.4 коммунальные услуги</t>
  </si>
  <si>
    <t>3.2.5 услуги по содержанию имущества</t>
  </si>
  <si>
    <t xml:space="preserve">3.2.6 прочие услуги </t>
  </si>
  <si>
    <t>3.2.7 увеличение стоимости основных средств</t>
  </si>
  <si>
    <t>3.2.8 увеличение стоимости материальных запасов</t>
  </si>
  <si>
    <t>3.2.9 прочие расходы</t>
  </si>
  <si>
    <t>3.2.10 платежи в бюджет</t>
  </si>
  <si>
    <t>3.2.11 расчеты с кредиторами</t>
  </si>
  <si>
    <t>3.3 Кредиторская задолженность по расчетам споставщиками и подрядчиками за счет доходов, полученных от платной и иной приносящей доход деятельности, всего:</t>
  </si>
  <si>
    <t>3.3.1 начисления на выплаты по оплате труда</t>
  </si>
  <si>
    <t>3.3.2 услуги связи</t>
  </si>
  <si>
    <t>3.3.3 транспортные услуги</t>
  </si>
  <si>
    <t>3.3.5 услуги по содержанию имущества</t>
  </si>
  <si>
    <t xml:space="preserve">3.3.6 прочие услуги </t>
  </si>
  <si>
    <t>3.3.7 увеличение стоимости основных средств</t>
  </si>
  <si>
    <t>3.3.8 увеличение стоимости материальных запасов</t>
  </si>
  <si>
    <t>3.3.9 прочие расходы</t>
  </si>
  <si>
    <t>3.3.10 платежи в бюджет</t>
  </si>
  <si>
    <t>3.3.11 расчеты с кредиторами</t>
  </si>
  <si>
    <t>01500000000004000</t>
  </si>
  <si>
    <t>015012411</t>
  </si>
  <si>
    <t>01500000000005000</t>
  </si>
  <si>
    <t>015012511</t>
  </si>
  <si>
    <t>015012412</t>
  </si>
  <si>
    <t>015012421</t>
  </si>
  <si>
    <t>015012521</t>
  </si>
  <si>
    <t>015012422</t>
  </si>
  <si>
    <t>015012461</t>
  </si>
  <si>
    <t>015012481</t>
  </si>
  <si>
    <t>Иные цели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</si>
  <si>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всего, в том числе:</t>
  </si>
  <si>
    <t>Поступления от иной приносящей доход деятельности, всего, в том числе:</t>
  </si>
  <si>
    <t>01500000000002063</t>
  </si>
  <si>
    <t>01500000000002064</t>
  </si>
  <si>
    <t>родительская плата</t>
  </si>
  <si>
    <t>целевые поступления</t>
  </si>
  <si>
    <t>Бюджетные инвестиции</t>
  </si>
  <si>
    <t>Заработная плата</t>
  </si>
  <si>
    <t>Остаток средств на конец планируемого финансового года , всего</t>
  </si>
  <si>
    <t>Балансовая стоимость имущества</t>
  </si>
  <si>
    <t>4. Сведения о муниципальном имуществе, находящемся на праве оперативного управления</t>
  </si>
  <si>
    <t>Итого</t>
  </si>
  <si>
    <t>приобретенного за счет средств, полученных от приносящей доход деятельности</t>
  </si>
  <si>
    <t>Недвижимое имущество</t>
  </si>
  <si>
    <t>Движимое имущество</t>
  </si>
  <si>
    <t>Всего</t>
  </si>
  <si>
    <t>закрепленного собственником/приоб-ретенного за счет выделенных ему средств</t>
  </si>
  <si>
    <t>5. Показатели финансового состояния муниципального учреждения</t>
  </si>
  <si>
    <t>015012413</t>
  </si>
  <si>
    <t>015012512</t>
  </si>
  <si>
    <t>015012522</t>
  </si>
  <si>
    <t>015012423</t>
  </si>
  <si>
    <t>015012434</t>
  </si>
  <si>
    <t>1.Дошкольное образование:</t>
  </si>
  <si>
    <t>1.1 Муниципальное задание на оказание муниципальной услуги в части затрат непосредственно связанных с оказанием муниципальной услуги</t>
  </si>
  <si>
    <t>1.2 Муниципальное задание в части затрат на общехозяйственные нужды на оказание муниципальной услуги</t>
  </si>
  <si>
    <t>1.3 Муниципальное задание в части затрат на уплату налогов, в качестве объекта налогообложения по котрым признается имущество учреждения</t>
  </si>
  <si>
    <t>2. Развитие начального общего, основного общего и среднего общего образования детей, подростков и молодежи:</t>
  </si>
  <si>
    <t>2.1 Муниципальное задание на оказание муниципальной услуги в части затрат непосредственно связанных с оказанием муниципальной услуги</t>
  </si>
  <si>
    <t>2.2 Муниципальное задание в части затрат на общехозяйственные нужды на оказание муниципальной услуги</t>
  </si>
  <si>
    <t>2.3 Муниципальное задание в части затрат на уплату налогов, в качестве объекта налогообложения по котрым признается имущество учреждения</t>
  </si>
  <si>
    <t>3. Развитие дополнительного образования детей, подростков и молодежи:</t>
  </si>
  <si>
    <t>3.1 Муниципальное задание на оказание муниципальной услуги в части затрат непосредственно связанных с оказанием муниципальной услуги</t>
  </si>
  <si>
    <t>3.2 Муниципальное задание в части затрат на общехозяйственные нужды на оказание муниципальной услуги</t>
  </si>
  <si>
    <t>3.3 Муниципальное задание в части затрат на уплату налогов, в качестве объекта налогообложения по котрым признается имущество учреждения</t>
  </si>
  <si>
    <t>3.4 Муниципальное задание в части затрат на выполнение работы (МОБУ ДО "Ладожец")</t>
  </si>
  <si>
    <t>4. Развитие системы отдыха, оздоровления, занятости детей подростков и молодежи:</t>
  </si>
  <si>
    <t>4.1 Муниципальное задание в части затрат на выполнение работы (МОБУ "ДООЦ "Островки")</t>
  </si>
  <si>
    <t>5. Обеспечение реализации Программы:</t>
  </si>
  <si>
    <t>5.1 Муниципальное задание в части затрат на выполнение работы (МУ "ВРМЦ")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</si>
  <si>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</si>
  <si>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</si>
  <si>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</si>
  <si>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</si>
  <si>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ФЗ от 05.04.13 №44-ФЗ</t>
  </si>
  <si>
    <t>в соответствии с ФЗ от 18.07.11 №223-ФЗ</t>
  </si>
  <si>
    <t>Выплаты по расходам на закупку товаров, работ, услуг, всего</t>
  </si>
  <si>
    <t>0001</t>
  </si>
  <si>
    <t>на оплату контрактов (договоров),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</si>
  <si>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</si>
  <si>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</si>
  <si>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</si>
  <si>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(очередной финансовый год)</t>
  </si>
  <si>
    <t>(Заполняется в случае принятия органом, осуществляющим функции и полномочия учредителя, решения об отражении операций со средствами, поступающими во временное распоряжение учреждения, в разрезе содержащихся в ней плановых показателей)</t>
  </si>
  <si>
    <t>Таблица 2</t>
  </si>
  <si>
    <t>Таблица 1</t>
  </si>
  <si>
    <t>Таблица 3</t>
  </si>
  <si>
    <t>Сумма (руб.)</t>
  </si>
  <si>
    <t>010</t>
  </si>
  <si>
    <t>020</t>
  </si>
  <si>
    <t>030</t>
  </si>
  <si>
    <t>040</t>
  </si>
  <si>
    <t>Выбытие</t>
  </si>
  <si>
    <t>Поступление</t>
  </si>
  <si>
    <t>Остаток средств на конец года</t>
  </si>
  <si>
    <t>Остаток средств на начало года</t>
  </si>
  <si>
    <t>Таблица 4</t>
  </si>
  <si>
    <t>Объем публичных обязательств, всего</t>
  </si>
  <si>
    <t>Объем бюджетных инвестиций (в части переданных полномочий муниципального заказчика в соответствии с Бюджетным кодексом РФ), всего</t>
  </si>
  <si>
    <t>Объем средств, поступивших во временное распоряжение, всего</t>
  </si>
  <si>
    <t xml:space="preserve">Руководитель учреждения </t>
  </si>
  <si>
    <t xml:space="preserve">дата подписи </t>
  </si>
  <si>
    <t xml:space="preserve">7. Показатели по выплатам на закупку товаров, работ, услуг </t>
  </si>
  <si>
    <t>8. Сведения о средствах во временном распоряжении учреждения</t>
  </si>
  <si>
    <t>9. Справочная информация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</si>
  <si>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</si>
  <si>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</si>
  <si>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</si>
  <si>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Рекомендуемый образец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</si>
  <si>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</si>
  <si>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</si>
  <si>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</si>
  <si>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</si>
  <si>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</si>
  <si>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</si>
  <si>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</si>
  <si>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</si>
  <si>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</si>
  <si>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</si>
  <si>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</si>
  <si>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</si>
  <si>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</si>
  <si>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</si>
  <si>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</si>
  <si>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</si>
  <si>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</si>
  <si>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х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</si>
  <si>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</si>
  <si>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</si>
  <si>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</si>
  <si>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</si>
  <si>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</si>
  <si>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</si>
  <si>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</si>
  <si>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</si>
  <si>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</si>
  <si>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</si>
  <si>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</si>
  <si>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</si>
  <si>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</si>
  <si>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</si>
  <si>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</si>
  <si>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</si>
  <si>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</si>
  <si>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</si>
  <si>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</si>
  <si>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</si>
  <si>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</si>
  <si>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</si>
  <si>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</si>
  <si>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</si>
  <si>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</si>
  <si>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</si>
  <si>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</si>
  <si>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</si>
  <si>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</si>
  <si>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</si>
  <si>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</si>
  <si>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</si>
  <si>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</si>
  <si>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</si>
  <si>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</si>
  <si>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</si>
  <si>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</si>
  <si>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</si>
  <si>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</si>
  <si>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</si>
  <si>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</si>
  <si>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</si>
  <si>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</si>
  <si>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</si>
  <si>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</si>
  <si>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</si>
  <si>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</si>
  <si>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</si>
  <si>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</si>
  <si>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</si>
  <si>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</si>
  <si>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</si>
  <si>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</si>
  <si>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</si>
  <si>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</si>
  <si>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</si>
  <si>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</si>
  <si>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</si>
  <si>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</si>
  <si>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</si>
  <si>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</si>
  <si>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</si>
  <si>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</si>
  <si>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</si>
  <si>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</si>
  <si>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</si>
  <si>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</si>
  <si>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</si>
  <si>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</si>
  <si>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</si>
  <si>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</si>
  <si>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</si>
  <si>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</si>
  <si>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</si>
  <si>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</si>
  <si>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</si>
  <si>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19</t>
  </si>
  <si>
    <t>100</t>
  </si>
  <si>
    <t>500</t>
  </si>
  <si>
    <t>120</t>
  </si>
  <si>
    <t>121</t>
  </si>
  <si>
    <t>150</t>
  </si>
  <si>
    <t>151</t>
  </si>
  <si>
    <t>183</t>
  </si>
  <si>
    <t>131</t>
  </si>
  <si>
    <t>200</t>
  </si>
  <si>
    <t>Социальные и иные выплаты населению</t>
  </si>
  <si>
    <t>296</t>
  </si>
  <si>
    <t>Код ВР</t>
  </si>
  <si>
    <t>261</t>
  </si>
  <si>
    <t>231</t>
  </si>
  <si>
    <t>Прочие расходы</t>
  </si>
  <si>
    <t>244</t>
  </si>
  <si>
    <t>851</t>
  </si>
  <si>
    <t>291</t>
  </si>
  <si>
    <t>112</t>
  </si>
  <si>
    <t>111</t>
  </si>
  <si>
    <t>119</t>
  </si>
  <si>
    <t>на 2018 год</t>
  </si>
  <si>
    <t>600</t>
  </si>
  <si>
    <t>134</t>
  </si>
  <si>
    <t>135</t>
  </si>
  <si>
    <t>189</t>
  </si>
  <si>
    <t>184</t>
  </si>
  <si>
    <t>Доходы от оказания услуг, работ:</t>
  </si>
  <si>
    <t>210</t>
  </si>
  <si>
    <t xml:space="preserve">в том числе на: выплаты персоналу всего:
</t>
  </si>
  <si>
    <t>220</t>
  </si>
  <si>
    <t>230</t>
  </si>
  <si>
    <t>260</t>
  </si>
  <si>
    <t>социальные и иные выплаты населению, всего:</t>
  </si>
  <si>
    <t>уплату налогов, сборов и иных платежей, всего:</t>
  </si>
  <si>
    <t>расходы на закупку товаров, работ, услуг, всего:</t>
  </si>
  <si>
    <t>иные выплаты перосналу за исключением фонда оплаты труда</t>
  </si>
  <si>
    <t>852</t>
  </si>
  <si>
    <t>853</t>
  </si>
  <si>
    <t>407</t>
  </si>
  <si>
    <t xml:space="preserve">Объем финансового обеспечения, руб. (с точностью до двух знаков после запятой - 0,00)
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</si>
  <si>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</si>
  <si>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</si>
  <si>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</si>
  <si>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</si>
  <si>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</si>
  <si>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Плановые показатели по поступлениям и расходам (выплатам) учреждения</t>
  </si>
  <si>
    <t>а</t>
  </si>
  <si>
    <t>б</t>
  </si>
  <si>
    <t>из них по лицевым счетам, открытым в кредитных организациях</t>
  </si>
  <si>
    <t>9.1</t>
  </si>
  <si>
    <t>гранты (из графы 9)</t>
  </si>
  <si>
    <t>6.1</t>
  </si>
  <si>
    <t>Код по бюджетной классификации РФ</t>
  </si>
  <si>
    <t>00100000000002063</t>
  </si>
  <si>
    <t>00100000000002062</t>
  </si>
  <si>
    <t xml:space="preserve">Директор  </t>
  </si>
  <si>
    <t>(наименование должности лица, утверждающего документ)</t>
  </si>
  <si>
    <t>Муниципальное автономное учреждение дополнительного детей «Колтушская  школа искусств» муниципального образования «Всеволожский муниципальный район» Ленинградской  области</t>
  </si>
  <si>
    <t>32814968</t>
  </si>
  <si>
    <t>001</t>
  </si>
  <si>
    <t>Осуществление образовательной деятельности по реализация дополнительных общеобразовательных программ – дополнительных общеразвивающих и дополнительных предпрофессиональных программ.</t>
  </si>
  <si>
    <t>2. Реализация дополнительных предпрофессиональных программ в области музыкального искусства:
 • музыкальное исполнительство (по видам инструментов):
- фортепиано 
- народные инструменты 
- струнно-смычковые инструменты 
- духовые и ударные инструменты
- и другие в соответствии с образовательными программами 
 • музыкальное исполнительство (хор, хоровой класс)
• театральное искусство</t>
  </si>
  <si>
    <t>3. Реализация дополнительных предпрофессиональных программ «Искусство театра»</t>
  </si>
  <si>
    <t>4. Осуществление концертной деятельности, пропаганда музыкального творчества</t>
  </si>
  <si>
    <t xml:space="preserve">5. Оказание методической и практической помощи в области музыкального образования культурно-просветительским учреждениям, учреждениям образования
6. Предоставление услуг/работ по организации и проведению различных информационно-просветительских мероприятий, в том числе проведение конференций, семинаров, олимпиад по пропаганде музыкального творчества, музыкального и художественного обучения и развития детей, проблемам культуры.
7. Предоставление услуг/работ по организации тематических творческих вечеров, концертов, праздников, фестивалей, конкурсов, карнавалов, детских утренников, огоньков, ёлок, вечеров отдыха.
8. Предоставление услуг/работ по организации и проведению различных культурно-досуговых мероприятий и программ по заявке предприятий, учреждений, организаций и отдельных граждан, в том числе праздников и поздравлений, концертов. 
9. Участие в международной культурной деятельности: повышения квалификации преподавателей, учебы, обмена педагогическим опытом, проведения совместных мероприятий (концертов, фестивалей, конкурсов).
10. Предоставление услуг/работ по организационному обеспечению федеральных, региональных и местных государственных проектов и программ в сфере дополнительного образования детей.
11. Изучение, обобщение, распространение опыта культурно-воспитательной работы учреждений культуры района и области, внедрение новых форм, создание и апробирование новых курсов, учебных программ, форм организации учебного процесса.
12. Создание и развитие библиотеки, в том числе ведущей научную деятельность, лекториев, выдачу и хранение книг, карт, периодических изданий, фильмов, грампластинок, произведений искусств и т.п.
</t>
  </si>
  <si>
    <t xml:space="preserve">1. Реализация дополнительных общеразвивающих программ художественной направленности, </t>
  </si>
  <si>
    <t>в том числе: «Основы музыкального исполнительства (по видам инструментов)»:</t>
  </si>
  <si>
    <t>12. Организация различных курсов, студий для взрослых.
13. Организация различного рода студий, направленных на развитие гармоничной личности, вне государственных стандартов для детей до 18 лет.
14. Организация зрелищных мероприятий и культурного досуга (показ спектаклей, представлений, и т.д.).
15. Организация лекций, концертов, выставок, массовых художественно-эстетических праздников и других учебно-методических мероприятий (семинары, открытые уроки, учеба, стажировка преподавателей других школ).
16. Консультации для вновь поступающих детей.
17. Обучение учащихся иностранным языкам.
18. Обучение учащихся в музыкальном кружке.</t>
  </si>
  <si>
    <t>Автономное учреждение вправе осуществлять следующие виды деятельности, в том числе приносящие доход, не являющиеся основными видами деятельности Автономного учреждения, лишь поскольку это служит достижению целей и задач, ради которых оно создано:
1.  Прокат имущества и оборудования Автономного учреждения;
2. Розничная торговля книгами, журналами, газетами, писчебумажными и канцелярскими товарами;
3. Организация издательской деятельности, необходимой для пропаганды музыкального и художественного искусства;
4. Консультационные услуги и научно-исследовательские работы в культурно-досуговой и образовательной сфере;
5. Услуги повышения квалификации и профессионального мастерства, в том числе кадров творческих работников учреждений культуры и образования;6. Подготовка, тиражирование и реализация информационно-справочных материалов, изданий, методических пособий, нотных материалов, видеоматериалов и фонограмм, связанных с деятельностью Автономного учреждения;
7. Деятельность по созданию и использованию баз данных и информационных ресурсов, в том числе ресурсов сети Интернет.
8. Подбор специализированных или неспециализированных документов, оставление каталогов, поиск требуемой информации и т.п.</t>
  </si>
  <si>
    <t>1.</t>
  </si>
  <si>
    <t>Преподаватели</t>
  </si>
  <si>
    <t>2.</t>
  </si>
  <si>
    <t>3.</t>
  </si>
  <si>
    <t>АУП</t>
  </si>
  <si>
    <t>Прочий персонал</t>
  </si>
  <si>
    <t>Уплата налога на имущество организаций</t>
  </si>
  <si>
    <t>Плата за загрязнение окружающей среды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</si>
  <si>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санкций, за исключением штрафов за несвоевременное погашение бюджетных кредитов</t>
  </si>
  <si>
    <t>абонентская оплата за номер</t>
  </si>
  <si>
    <t>внутризоновые соединения</t>
  </si>
  <si>
    <t>повременная оплата местных телефонных соединений</t>
  </si>
  <si>
    <t>4</t>
  </si>
  <si>
    <t>повременная оплата междугородных, международных телефонных соединений</t>
  </si>
  <si>
    <t>5</t>
  </si>
  <si>
    <t>доступ к СЭД</t>
  </si>
  <si>
    <t>6</t>
  </si>
  <si>
    <t>7</t>
  </si>
  <si>
    <t>услуга сети "Интернет" (ШПД)</t>
  </si>
  <si>
    <t>8</t>
  </si>
  <si>
    <t>почтовые услуги</t>
  </si>
  <si>
    <t>9</t>
  </si>
  <si>
    <t>Система ДБО</t>
  </si>
  <si>
    <t>передача тревожного сигнала между ТСО и пультом охраны</t>
  </si>
  <si>
    <t>служебные разъезды</t>
  </si>
  <si>
    <t>оплата потребления электроэнергии</t>
  </si>
  <si>
    <t>оплата потребления теплоэнергии</t>
  </si>
  <si>
    <t>оплата потребления холодной воды</t>
  </si>
  <si>
    <t>водоотведение (стоки)</t>
  </si>
  <si>
    <t>Вывоз ТБО</t>
  </si>
  <si>
    <t>Дератизация</t>
  </si>
  <si>
    <t>Техническое обслуживание системы автоматизированной противопожарной защиты</t>
  </si>
  <si>
    <t>Обслуживание узла учета тепловой энергии</t>
  </si>
  <si>
    <t>Огнезащитная обработка</t>
  </si>
  <si>
    <t>Уборка помещений</t>
  </si>
  <si>
    <t>Заправка картриджа</t>
  </si>
  <si>
    <t>Техническое обслуживание приборов объектов оконечных ПАК и оказание услуг по техническому мониторингу</t>
  </si>
  <si>
    <t>Обслуживание программного продукта 1С Бухгалтерия; Зарплата и Кадры</t>
  </si>
  <si>
    <t>Програмное обеспечение</t>
  </si>
  <si>
    <t>Услуги по охране объектов</t>
  </si>
  <si>
    <t>Охранные услуги по обеспечению контрольно-пропускного режима в учреждении</t>
  </si>
  <si>
    <t>Типографские услуги</t>
  </si>
  <si>
    <t>Медицинский осмотр работников учреждения</t>
  </si>
  <si>
    <t>Услуги банка</t>
  </si>
  <si>
    <t>Курсы повышения квалификации</t>
  </si>
  <si>
    <t>Участие в конкурсах и концертах обучающихся</t>
  </si>
  <si>
    <t>услуги в области пожарной безопасности</t>
  </si>
  <si>
    <t>Подписка на периодическую печать</t>
  </si>
  <si>
    <t>Обслуживание программы Консультант+</t>
  </si>
  <si>
    <t>Консультационные услуги</t>
  </si>
  <si>
    <t>картридж</t>
  </si>
  <si>
    <t>Электротехнические материалы</t>
  </si>
  <si>
    <t>запасные (составные) части для оборудов-я, оргтехники, вычислит. техники и т.д.</t>
  </si>
  <si>
    <t>Н.А.Рыжакова</t>
  </si>
  <si>
    <t>С.М.Тихонова</t>
  </si>
  <si>
    <r>
      <t>тел. ___</t>
    </r>
    <r>
      <rPr>
        <u val="single"/>
        <sz val="14"/>
        <rFont val="Times New Roman"/>
        <family val="1"/>
      </rPr>
      <t>8(813) 70-71-207</t>
    </r>
    <r>
      <rPr>
        <sz val="14"/>
        <rFont val="Times New Roman"/>
        <family val="1"/>
      </rPr>
      <t>_______</t>
    </r>
  </si>
  <si>
    <t>_______________ 2018 года</t>
  </si>
  <si>
    <t>9. Преподавание специальных курсов и дисциплин в сфере музыкального, хореографического, изобразительного искусства сверх часов учебного плана и сверх программ по данной дисциплине.
10. Оказание концертмейстерских и методических услуг, консультирование
11. Организация различного рода факультативных и специальных курсов по дисциплинам, не заложенным в учебном плане, репетиторство.</t>
  </si>
  <si>
    <t>00100000000004000</t>
  </si>
  <si>
    <t>в том числе : Субсидии на выполнение муниципального задания</t>
  </si>
  <si>
    <t>Платные услуги</t>
  </si>
  <si>
    <t>Поступления от иной приносящей доход деятельности</t>
  </si>
  <si>
    <t>001012431</t>
  </si>
  <si>
    <t>001012432</t>
  </si>
  <si>
    <t>001012433</t>
  </si>
  <si>
    <t>Субсидии муниципальным бюджетным и муниципальным автономным учреждениям на иные цели на повышение исполнительского мастерства учащихся (конкурсы, мастер-классы, участие в конкурсах и фестивалях), поддержка юных дарований (стипендии, проведение районного праздника для юных дарований) в рамках подпрограммы «Искусство» муниципальной программы «Культура Всеволожского муниципального района Ленинградской области» на 2018 год"</t>
  </si>
  <si>
    <t>001112084</t>
  </si>
  <si>
    <t>Субсидии муниципальным бюджетным и муниципальным автономным учреждениям на иные цели на повышение квалификации преподавателей и учеба кадров в рамках подпрограммы «Искусство» муниципальной программы «Культура Всеволожского муниципального района Ленинградской области» на 2018 год"</t>
  </si>
  <si>
    <t>001112085</t>
  </si>
  <si>
    <t>Субсидии муниципальным бюджетным и муниципальным автономным учреждениям на иные цели на укрепление материально-технической базы (приобретение музыкальных инструментов, специализированного оборудования,пошив костюмов, организация мероприятий по повышению доступности для инвалидов объектов и предоставления им услуг) в рамках подпрограммы «Искусство» муниципальной программы «Культура Всеволожского муниципального района» в рамках подпрограммы «Искусство» муниципальной программы «Культура Всеволожского муниципального района Ленинградской области» на 2018 год"</t>
  </si>
  <si>
    <t>001112086</t>
  </si>
  <si>
    <t>292</t>
  </si>
  <si>
    <t>00100000000004000211</t>
  </si>
  <si>
    <t>00100000000002062211</t>
  </si>
  <si>
    <t>00100000000004000222</t>
  </si>
  <si>
    <t>00100000000004000213</t>
  </si>
  <si>
    <t>00100000000002062213</t>
  </si>
  <si>
    <t>00100000000004000296</t>
  </si>
  <si>
    <t>00100000000004000291</t>
  </si>
  <si>
    <t>00100000000004000292</t>
  </si>
  <si>
    <t>00100000000002062292</t>
  </si>
  <si>
    <t>00100000000004000221</t>
  </si>
  <si>
    <t>00100000000002062221</t>
  </si>
  <si>
    <t>00100000000002063221</t>
  </si>
  <si>
    <t>00100000000004000223</t>
  </si>
  <si>
    <t>00100000000002062223</t>
  </si>
  <si>
    <t>00100000000004000225</t>
  </si>
  <si>
    <t>00100000000002063225</t>
  </si>
  <si>
    <t>00100000000004000226</t>
  </si>
  <si>
    <t>00100000000002063226</t>
  </si>
  <si>
    <t>00100000000004000310</t>
  </si>
  <si>
    <t>00100000000002063310</t>
  </si>
  <si>
    <t>00100000000004000340</t>
  </si>
  <si>
    <t>00100000000002063340</t>
  </si>
  <si>
    <t>350</t>
  </si>
  <si>
    <t>001112026</t>
  </si>
  <si>
    <t>Техническое обслуживание системы видеонаблюдения</t>
  </si>
  <si>
    <t>промывка сист.отопления,замена манометров</t>
  </si>
  <si>
    <t>техническое обслуживание комплекса технических средств охраны</t>
  </si>
  <si>
    <t>Уплата государственной пошлины и сборов в установленных законодательством случаях</t>
  </si>
  <si>
    <t>ремонт оргтехники, нефинансовых активов</t>
  </si>
  <si>
    <t>Измерение сопротивления  изоляции электропроводки</t>
  </si>
  <si>
    <t>паспорт отходов</t>
  </si>
  <si>
    <t>услуги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</t>
  </si>
  <si>
    <t>Жалюзи</t>
  </si>
  <si>
    <t>музыкальное и художественное оборудование</t>
  </si>
  <si>
    <t>оргтехника</t>
  </si>
  <si>
    <t>хозяйственные материалы и моющие средства</t>
  </si>
  <si>
    <t xml:space="preserve">Субсидии  бюджетным и автономным учреждениям на  проведение мероприятий подпрограммы «Обеспечение защиты работников администрации, учреждений образования, культуры, социального обслуживания, объектов жизнеобеспечения от ЧС природного и техногенного характера», в рамках плана реализации  муниципальной программы «Безопасность Всеволожского муниципального района» на 2018 год </t>
  </si>
  <si>
    <t>на 2019 год и плановый период 2020 и 2021 гг.</t>
  </si>
  <si>
    <t>на 2019 г. (очередной финансовый год)</t>
  </si>
  <si>
    <t>на 2020 г. (1-ый год планового периода)</t>
  </si>
  <si>
    <t>на 2021 г. (2-ой год планового периода)</t>
  </si>
  <si>
    <t>Объем финансового обеспечения на 2-й год планового периода (2021 год)</t>
  </si>
  <si>
    <t>Объем финансового обеспечения на 1-й год планового периода (2020 год)</t>
  </si>
  <si>
    <t>Объем финансового обеспечения на текущий (очередной) финансовый 2019 год</t>
  </si>
  <si>
    <t>Заключение наблюдательного совета от "_____"__________20____г. №_________</t>
  </si>
  <si>
    <t>Председатель</t>
  </si>
  <si>
    <t>С.В.Хотько</t>
  </si>
  <si>
    <t>Рыжакова Н.А.</t>
  </si>
  <si>
    <t>ПЛАН</t>
  </si>
  <si>
    <t>ФИНАНСОВО-ХОЗЯЙСТВЕННОЙ ДЕЯТЕЛЬНОСТИ</t>
  </si>
  <si>
    <t>МУНИЦИПАЛЬНОГО УЧРЕЖДЕНИЯ</t>
  </si>
  <si>
    <t>(наименование муниципального учреждения)</t>
  </si>
  <si>
    <t>год</t>
  </si>
  <si>
    <t>Наименование органа, осуществляющего функции</t>
  </si>
  <si>
    <t>Глава по БК</t>
  </si>
  <si>
    <t>Главного распорядителя</t>
  </si>
  <si>
    <t>Администрация  муниципального образования "Всеволожский муниципальный район"Ленинградской области</t>
  </si>
  <si>
    <t>по ОКАТО</t>
  </si>
  <si>
    <t>Наименование учреждения Муниципальное автономное учреждение дополнительного детей «Колтушская  школа искусств» муниципального образования «Всеволожский муниципальный район» Ленинградской  области</t>
  </si>
  <si>
    <t>по ОКЕИ</t>
  </si>
  <si>
    <t>Адрес:__Россия,188680, Ленинградская область, Всеволожский рай-он, с.Павлово, ул.Быкова,д.15-а</t>
  </si>
  <si>
    <t>по ОКВ</t>
  </si>
  <si>
    <t>Идентификационный номер налогоплательщика (ИНН)</t>
  </si>
  <si>
    <t>Код причины постановки на учет (КПП)</t>
  </si>
  <si>
    <t>Единица измерения: руб.</t>
  </si>
  <si>
    <t>Раздел 1. Сведения о деятельности учреждения</t>
  </si>
  <si>
    <t xml:space="preserve">1. Цели деятельности учреждения </t>
  </si>
  <si>
    <t>2. Виды деятельности учреждения</t>
  </si>
  <si>
    <t>3. Наименование и реквизиты приказа учреждения об утверждении перечня платных услуг (работ), предоставление (выполнение) которых для физических и юридических лиц осуществляется на платной основе, и размера платы за услуги (работы)</t>
  </si>
  <si>
    <t>4. Общая балансовая стоимость недвижимого муниципального имущества на дату составления плана</t>
  </si>
  <si>
    <t>в разрезе стоимости имущества:</t>
  </si>
  <si>
    <t>закрепленного собственником имущества за учреждением на праве оперативного управления</t>
  </si>
  <si>
    <t>приобретенного учреждением за счет выделенных собственником имущества учреждения средств</t>
  </si>
  <si>
    <t>приобретенного учреждением за счет доходов, полученных от иной приносящей доход деятельности</t>
  </si>
  <si>
    <t>5. Общая балансовая стоимость движимого муниципального имущества на дату составления плана</t>
  </si>
  <si>
    <t>в том числе балансовая стоимость особо ценного движимого имущества</t>
  </si>
  <si>
    <t>6. Сведения об имуществе учреждения, переданном в аренду физическим лицам и сторонним организациям.  Учреждение не сдает в  аренду имущество.</t>
  </si>
  <si>
    <t>7. Сведения об имуществе, арендуемом учреждением или предоставленном учреждению в соответствии с договорами безвозмездного пользования</t>
  </si>
  <si>
    <t xml:space="preserve">
• гитара
• и другие в соответствии с образовательными программами:                                                                                                                   • общее эстетическое развитие                                                                                                                                                                           • подготовка детей к обучению в школе
 • раннее эстетическое развитие
 • театр
• и другие в соответствии с образовательными программами</t>
  </si>
  <si>
    <t>• фортепиано 
 • скрипка 
 • виолончель 
 • клавишный синтезатор  
 • флейта
• аккордеон</t>
  </si>
  <si>
    <t>202319.82</t>
  </si>
  <si>
    <t>00100000000002062225</t>
  </si>
  <si>
    <t>Увеличение стоимости строительных материалов</t>
  </si>
  <si>
    <t>344</t>
  </si>
  <si>
    <t>00100000000002063344</t>
  </si>
  <si>
    <t>Увеличение стоимости прочих оборотных запасов материалов</t>
  </si>
  <si>
    <t>346</t>
  </si>
  <si>
    <t>00100000000002063346</t>
  </si>
  <si>
    <t>00100000000004000344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</si>
</sst>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color indexed="9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b/>
      <sz val="12"/>
      <color theme="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/>
    <xf numFmtId="49" fontId="5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5" fillId="0" borderId="0" xfId="0" applyNumberFormat="1" applyFont="1" applyFill="1"/>
    <xf numFmtId="0" fontId="3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right" vertical="center"/>
    </xf>
    <xf numFmtId="4" fontId="14" fillId="0" borderId="3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5" fillId="0" borderId="6" xfId="0" applyFont="1" applyFill="1" applyBorder="1"/>
    <xf numFmtId="4" fontId="6" fillId="2" borderId="3" xfId="0" applyNumberFormat="1" applyFont="1" applyFill="1" applyBorder="1" applyAlignment="1">
      <alignment horizontal="right" vertical="center"/>
    </xf>
    <xf numFmtId="0" fontId="5" fillId="0" borderId="0" xfId="0" applyFont="1"/>
    <xf numFmtId="4" fontId="7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49" fontId="17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9" fontId="5" fillId="0" borderId="3" xfId="0" applyNumberFormat="1" applyFont="1" applyFill="1" applyBorder="1" applyAlignment="1">
      <alignment horizontal="center" vertical="center"/>
    </xf>
    <xf numFmtId="2" fontId="2" fillId="0" borderId="3" xfId="2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7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5" fillId="0" borderId="7" xfId="0" applyNumberFormat="1" applyFont="1" applyBorder="1" applyAlignment="1">
      <alignment horizontal="right" wrapText="1"/>
    </xf>
    <xf numFmtId="4" fontId="5" fillId="0" borderId="8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8" xfId="0" applyNumberFormat="1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7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 indent="2"/>
    </xf>
    <xf numFmtId="0" fontId="2" fillId="0" borderId="14" xfId="0" applyNumberFormat="1" applyFont="1" applyBorder="1" applyAlignment="1">
      <alignment horizontal="left" vertical="center" wrapText="1" indent="2"/>
    </xf>
    <xf numFmtId="0" fontId="2" fillId="0" borderId="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 indent="2"/>
    </xf>
    <xf numFmtId="0" fontId="2" fillId="0" borderId="9" xfId="0" applyNumberFormat="1" applyFont="1" applyBorder="1" applyAlignment="1">
      <alignment horizontal="left" vertical="center" wrapText="1" indent="2"/>
    </xf>
    <xf numFmtId="0" fontId="12" fillId="0" borderId="0" xfId="0" applyNumberFormat="1" applyFont="1" applyBorder="1" applyAlignment="1">
      <alignment horizontal="justify" wrapText="1"/>
    </xf>
    <xf numFmtId="0" fontId="9" fillId="0" borderId="0" xfId="0" applyNumberFormat="1" applyFont="1" applyBorder="1" applyAlignment="1">
      <alignment horizontal="justify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53"/>
  <sheetViews>
    <sheetView view="pageBreakPreview" zoomScaleSheetLayoutView="100" workbookViewId="0" topLeftCell="A1">
      <selection activeCell="A15" sqref="A15:DA15"/>
    </sheetView>
  </sheetViews>
  <sheetFormatPr defaultColWidth="0.875" defaultRowHeight="12.75"/>
  <cols>
    <col min="1" max="36" width="0.875" style="2" customWidth="1"/>
    <col min="37" max="37" width="1.875" style="2" customWidth="1"/>
    <col min="38" max="62" width="0.875" style="2" customWidth="1"/>
    <col min="63" max="63" width="4.625" style="2" customWidth="1"/>
    <col min="64" max="16384" width="0.875" style="2" customWidth="1"/>
  </cols>
  <sheetData>
    <row r="1" spans="1:49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</row>
    <row r="2" spans="1:107" ht="12.75">
      <c r="A2" s="119" t="s">
        <v>46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82"/>
      <c r="AX2" s="83"/>
      <c r="AY2" s="68"/>
      <c r="AZ2" s="68"/>
      <c r="BA2" s="68"/>
      <c r="BB2" s="68"/>
      <c r="BC2" s="68"/>
      <c r="BD2" s="68"/>
      <c r="BE2" s="120" t="s">
        <v>5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68"/>
      <c r="DC2" s="68"/>
    </row>
    <row r="3" spans="1:131" ht="27" customHeight="1">
      <c r="A3" s="121" t="s">
        <v>485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84"/>
      <c r="AY3" s="68"/>
      <c r="AZ3" s="68"/>
      <c r="BA3" s="68"/>
      <c r="BB3" s="68"/>
      <c r="BC3" s="68"/>
      <c r="BD3" s="68"/>
      <c r="BE3" s="122" t="s">
        <v>355</v>
      </c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68"/>
      <c r="DC3" s="68"/>
      <c r="EA3" s="5"/>
    </row>
    <row r="4" spans="1:107" s="1" customFormat="1" ht="12.75" customHeight="1">
      <c r="A4" s="123" t="s">
        <v>486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85"/>
      <c r="AY4" s="68"/>
      <c r="AZ4" s="68"/>
      <c r="BA4" s="68"/>
      <c r="BB4" s="68"/>
      <c r="BC4" s="68"/>
      <c r="BD4" s="68"/>
      <c r="BE4" s="124" t="s">
        <v>356</v>
      </c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68"/>
      <c r="DC4" s="68"/>
    </row>
    <row r="5" spans="1:107" ht="12.75">
      <c r="A5" s="85"/>
      <c r="B5" s="85"/>
      <c r="C5" s="8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86"/>
      <c r="AE5" s="86"/>
      <c r="AF5" s="86"/>
      <c r="AG5" s="86"/>
      <c r="AH5" s="86"/>
      <c r="AI5" s="86"/>
      <c r="AJ5" s="86"/>
      <c r="AK5" s="86"/>
      <c r="AL5" s="86" t="s">
        <v>487</v>
      </c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7"/>
      <c r="AY5" s="68"/>
      <c r="AZ5" s="68"/>
      <c r="BA5" s="68"/>
      <c r="BB5" s="68"/>
      <c r="BC5" s="68" t="s">
        <v>12</v>
      </c>
      <c r="BD5" s="68"/>
      <c r="BE5" s="68"/>
      <c r="BF5" s="68"/>
      <c r="BG5" s="68"/>
      <c r="BH5" s="68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88" t="s">
        <v>488</v>
      </c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68"/>
      <c r="DC5" s="68"/>
    </row>
    <row r="6" spans="1:107" s="1" customFormat="1" ht="18" customHeight="1">
      <c r="A6" s="68"/>
      <c r="B6" s="68"/>
      <c r="C6" s="68"/>
      <c r="D6" s="68"/>
      <c r="E6" s="113" t="s">
        <v>3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 t="s">
        <v>4</v>
      </c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89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113" t="s">
        <v>3</v>
      </c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 t="s">
        <v>4</v>
      </c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68"/>
      <c r="DC6" s="68"/>
    </row>
    <row r="7" spans="1:107" ht="15.75" customHeight="1">
      <c r="A7" s="68"/>
      <c r="B7" s="68"/>
      <c r="C7" s="68"/>
      <c r="D7" s="68"/>
      <c r="E7" s="68"/>
      <c r="F7" s="79" t="s">
        <v>0</v>
      </c>
      <c r="G7" s="131"/>
      <c r="H7" s="131"/>
      <c r="I7" s="131"/>
      <c r="J7" s="131"/>
      <c r="K7" s="68" t="s">
        <v>0</v>
      </c>
      <c r="L7" s="68"/>
      <c r="M7" s="68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2">
        <v>20</v>
      </c>
      <c r="AG7" s="132"/>
      <c r="AH7" s="132"/>
      <c r="AI7" s="132"/>
      <c r="AJ7" s="131"/>
      <c r="AK7" s="131"/>
      <c r="AL7" s="131"/>
      <c r="AM7" s="131"/>
      <c r="AN7" s="68" t="s">
        <v>1</v>
      </c>
      <c r="AO7" s="68"/>
      <c r="AP7" s="68"/>
      <c r="AQ7" s="68"/>
      <c r="AR7" s="68"/>
      <c r="AS7" s="68"/>
      <c r="AT7" s="68"/>
      <c r="AU7" s="68"/>
      <c r="AV7" s="68"/>
      <c r="AW7" s="68"/>
      <c r="AX7" s="90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79" t="s">
        <v>0</v>
      </c>
      <c r="BK7" s="131"/>
      <c r="BL7" s="131"/>
      <c r="BM7" s="131"/>
      <c r="BN7" s="131"/>
      <c r="BO7" s="68" t="s">
        <v>0</v>
      </c>
      <c r="BP7" s="68"/>
      <c r="BQ7" s="68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2">
        <v>20</v>
      </c>
      <c r="CK7" s="132"/>
      <c r="CL7" s="132"/>
      <c r="CM7" s="132"/>
      <c r="CN7" s="131"/>
      <c r="CO7" s="131"/>
      <c r="CP7" s="131"/>
      <c r="CQ7" s="131"/>
      <c r="CR7" s="68" t="s">
        <v>1</v>
      </c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</row>
    <row r="8" spans="1:107" ht="12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90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79"/>
      <c r="BK8" s="91"/>
      <c r="BL8" s="91"/>
      <c r="BM8" s="91"/>
      <c r="BN8" s="91"/>
      <c r="BO8" s="68"/>
      <c r="BP8" s="68"/>
      <c r="BQ8" s="68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2"/>
      <c r="CK8" s="92"/>
      <c r="CL8" s="92"/>
      <c r="CM8" s="92"/>
      <c r="CN8" s="91"/>
      <c r="CO8" s="91"/>
      <c r="CP8" s="91"/>
      <c r="CQ8" s="91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</row>
    <row r="9" spans="1:107" ht="12.7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90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79"/>
      <c r="BK9" s="91"/>
      <c r="BL9" s="91"/>
      <c r="BM9" s="91"/>
      <c r="BN9" s="91"/>
      <c r="BO9" s="68"/>
      <c r="BP9" s="68"/>
      <c r="BQ9" s="68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2"/>
      <c r="CK9" s="92"/>
      <c r="CL9" s="92"/>
      <c r="CM9" s="92"/>
      <c r="CN9" s="91"/>
      <c r="CO9" s="91"/>
      <c r="CP9" s="91"/>
      <c r="CQ9" s="91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</row>
    <row r="10" spans="1:107" ht="6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90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79"/>
      <c r="BK10" s="91"/>
      <c r="BL10" s="91"/>
      <c r="BM10" s="91"/>
      <c r="BN10" s="91"/>
      <c r="BO10" s="68"/>
      <c r="BP10" s="68"/>
      <c r="BQ10" s="68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2"/>
      <c r="CK10" s="92"/>
      <c r="CL10" s="92"/>
      <c r="CM10" s="92"/>
      <c r="CN10" s="91"/>
      <c r="CO10" s="91"/>
      <c r="CP10" s="91"/>
      <c r="CQ10" s="91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</row>
    <row r="11" spans="1:107" ht="12.75">
      <c r="A11" s="68"/>
      <c r="B11" s="68"/>
      <c r="C11" s="68"/>
      <c r="D11" s="68"/>
      <c r="E11" s="68"/>
      <c r="F11" s="79"/>
      <c r="G11" s="91"/>
      <c r="H11" s="91"/>
      <c r="I11" s="91"/>
      <c r="J11" s="91"/>
      <c r="K11" s="68"/>
      <c r="L11" s="68"/>
      <c r="M11" s="68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2"/>
      <c r="AG11" s="92"/>
      <c r="AH11" s="92"/>
      <c r="AI11" s="92"/>
      <c r="AJ11" s="91"/>
      <c r="AK11" s="91"/>
      <c r="AL11" s="91"/>
      <c r="AM11" s="91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90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79"/>
      <c r="BK11" s="91"/>
      <c r="BL11" s="91"/>
      <c r="BM11" s="91"/>
      <c r="BN11" s="91"/>
      <c r="BO11" s="68"/>
      <c r="BP11" s="68"/>
      <c r="BQ11" s="68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2"/>
      <c r="CK11" s="92"/>
      <c r="CL11" s="92"/>
      <c r="CM11" s="92"/>
      <c r="CN11" s="91"/>
      <c r="CO11" s="91"/>
      <c r="CP11" s="91"/>
      <c r="CQ11" s="91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</row>
    <row r="12" spans="1:107" ht="37.9" customHeight="1">
      <c r="A12" s="116" t="s">
        <v>489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68"/>
      <c r="DC12" s="68"/>
    </row>
    <row r="13" spans="1:107" ht="18.75" customHeight="1">
      <c r="A13" s="116" t="s">
        <v>490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68"/>
      <c r="DC13" s="68"/>
    </row>
    <row r="14" spans="1:107" ht="13.9" customHeight="1">
      <c r="A14" s="116" t="s">
        <v>491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68"/>
      <c r="DC14" s="68"/>
    </row>
    <row r="15" spans="1:107" s="3" customFormat="1" ht="33" customHeight="1">
      <c r="A15" s="117" t="s">
        <v>357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68"/>
      <c r="DC15" s="68"/>
    </row>
    <row r="16" spans="1:107" s="3" customFormat="1" ht="12.75">
      <c r="A16" s="113" t="s">
        <v>492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68"/>
      <c r="DC16" s="68"/>
    </row>
    <row r="17" spans="1:107" s="3" customFormat="1" ht="12.7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4"/>
      <c r="V17" s="94"/>
      <c r="W17" s="94"/>
      <c r="X17" s="95"/>
      <c r="Y17" s="95"/>
      <c r="Z17" s="94"/>
      <c r="AA17" s="96"/>
      <c r="AB17" s="96"/>
      <c r="AC17" s="96"/>
      <c r="AD17" s="96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4"/>
      <c r="AY17" s="94"/>
      <c r="AZ17" s="94"/>
      <c r="BA17" s="93"/>
      <c r="BB17" s="93"/>
      <c r="BC17" s="94" t="s">
        <v>10</v>
      </c>
      <c r="BD17" s="118" t="s">
        <v>298</v>
      </c>
      <c r="BE17" s="118"/>
      <c r="BF17" s="118"/>
      <c r="BG17" s="118"/>
      <c r="BH17" s="97"/>
      <c r="BI17" s="97" t="s">
        <v>493</v>
      </c>
      <c r="BJ17" s="97"/>
      <c r="BK17" s="97"/>
      <c r="BL17" s="97"/>
      <c r="BM17" s="96"/>
      <c r="BN17" s="96"/>
      <c r="BO17" s="96"/>
      <c r="BP17" s="96"/>
      <c r="BQ17" s="95"/>
      <c r="BR17" s="95"/>
      <c r="BS17" s="95"/>
      <c r="BT17" s="95"/>
      <c r="BU17" s="95"/>
      <c r="BV17" s="95"/>
      <c r="BW17" s="94"/>
      <c r="BX17" s="96"/>
      <c r="BY17" s="96"/>
      <c r="BZ17" s="96"/>
      <c r="CA17" s="96"/>
      <c r="CB17" s="95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</row>
    <row r="18" spans="1:107" s="4" customFormat="1" ht="18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68"/>
      <c r="DC18" s="68"/>
    </row>
    <row r="19" spans="1:107" s="4" customFormat="1" ht="18.6" customHeight="1">
      <c r="A19" s="114" t="s">
        <v>494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126" t="s">
        <v>495</v>
      </c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7"/>
      <c r="CL19" s="128" t="s">
        <v>359</v>
      </c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30"/>
      <c r="DB19" s="68"/>
      <c r="DC19" s="68"/>
    </row>
    <row r="20" spans="1:107" s="4" customFormat="1" ht="18" customHeight="1">
      <c r="A20" s="133" t="s">
        <v>496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133" t="s">
        <v>7</v>
      </c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28" t="s">
        <v>358</v>
      </c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30"/>
      <c r="DB20" s="68"/>
      <c r="DC20" s="68"/>
    </row>
    <row r="21" spans="1:107" ht="48.75" customHeight="1">
      <c r="A21" s="134" t="s">
        <v>497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98"/>
      <c r="BN21" s="98"/>
      <c r="BO21" s="98"/>
      <c r="BP21" s="98"/>
      <c r="BQ21" s="98"/>
      <c r="BR21" s="98"/>
      <c r="BS21" s="98"/>
      <c r="BT21" s="99"/>
      <c r="BU21" s="99"/>
      <c r="BV21" s="99"/>
      <c r="BW21" s="99"/>
      <c r="BX21" s="133" t="s">
        <v>498</v>
      </c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5"/>
      <c r="CL21" s="128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30"/>
      <c r="DB21" s="68"/>
      <c r="DC21" s="68"/>
    </row>
    <row r="22" spans="1:107" ht="68.25" customHeight="1">
      <c r="A22" s="136" t="s">
        <v>499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133" t="s">
        <v>500</v>
      </c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5"/>
      <c r="CL22" s="128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30"/>
      <c r="DB22" s="100"/>
      <c r="DC22" s="100"/>
    </row>
    <row r="23" spans="1:107" ht="44.25" customHeight="1">
      <c r="A23" s="137" t="s">
        <v>501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 t="s">
        <v>502</v>
      </c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101"/>
      <c r="CL23" s="128" t="s">
        <v>13</v>
      </c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30"/>
      <c r="DB23" s="100"/>
      <c r="DC23" s="100"/>
    </row>
    <row r="24" spans="1:107" ht="15.6" customHeight="1">
      <c r="A24" s="137" t="s">
        <v>503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8">
        <v>4703023111</v>
      </c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33" t="s">
        <v>6</v>
      </c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28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30"/>
      <c r="DB24" s="100"/>
      <c r="DC24" s="100"/>
    </row>
    <row r="25" spans="1:107" ht="15.6" customHeight="1">
      <c r="A25" s="137" t="s">
        <v>504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9">
        <v>470301001</v>
      </c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100"/>
      <c r="DC25" s="100"/>
    </row>
    <row r="26" spans="1:107" ht="24" customHeight="1">
      <c r="A26" s="137" t="s">
        <v>505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100"/>
      <c r="DC26" s="100"/>
    </row>
    <row r="27" spans="1:107" ht="15.6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0"/>
      <c r="AP27" s="100"/>
      <c r="AQ27" s="100"/>
      <c r="AR27" s="100"/>
      <c r="AS27" s="104"/>
      <c r="AT27" s="104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100"/>
      <c r="DC27" s="100"/>
    </row>
    <row r="28" spans="1:107" ht="15.6" customHeight="1">
      <c r="A28" s="140" t="s">
        <v>506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00"/>
      <c r="DC28" s="100"/>
    </row>
    <row r="29" spans="1:107" ht="15.7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0"/>
      <c r="DC29" s="100"/>
    </row>
    <row r="30" spans="1:107" ht="21" customHeight="1">
      <c r="A30" s="111" t="s">
        <v>507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68"/>
      <c r="DC30" s="68"/>
    </row>
    <row r="31" spans="1:107" ht="43.5" customHeight="1">
      <c r="A31" s="141" t="s">
        <v>360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68"/>
      <c r="DC31" s="68"/>
    </row>
    <row r="32" spans="1:107" ht="17.25" customHeight="1">
      <c r="A32" s="111" t="s">
        <v>508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68"/>
      <c r="DC32" s="68"/>
    </row>
    <row r="33" spans="1:107" ht="15.6" customHeight="1">
      <c r="A33" s="111" t="s">
        <v>365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68"/>
    </row>
    <row r="34" spans="1:107" ht="16.5" customHeight="1">
      <c r="A34" s="108" t="s">
        <v>366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68"/>
    </row>
    <row r="35" spans="1:107" ht="96.75" customHeight="1">
      <c r="A35" s="109" t="s">
        <v>520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68"/>
    </row>
    <row r="36" spans="1:107" ht="115.5" customHeight="1">
      <c r="A36" s="114" t="s">
        <v>519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68"/>
    </row>
    <row r="37" spans="1:107" ht="158.25" customHeight="1">
      <c r="A37" s="109" t="s">
        <v>361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68"/>
    </row>
    <row r="38" spans="1:107" ht="21" customHeight="1">
      <c r="A38" s="111" t="s">
        <v>362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</row>
    <row r="39" spans="1:107" ht="19.5" customHeight="1">
      <c r="A39" s="108" t="s">
        <v>363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68"/>
    </row>
    <row r="40" spans="1:107" ht="364.5" customHeight="1">
      <c r="A40" s="109" t="s">
        <v>364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68"/>
    </row>
    <row r="41" spans="1:107" ht="46.5" customHeight="1">
      <c r="A41" s="141" t="s">
        <v>509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68"/>
      <c r="DC41" s="68"/>
    </row>
    <row r="42" spans="1:107" ht="300" customHeight="1">
      <c r="A42" s="109" t="s">
        <v>368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68"/>
    </row>
    <row r="43" spans="1:107" ht="94.5" customHeight="1">
      <c r="A43" s="109" t="s">
        <v>426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68"/>
    </row>
    <row r="44" spans="1:107" ht="176.25" customHeight="1">
      <c r="A44" s="109" t="s">
        <v>367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68"/>
    </row>
    <row r="45" spans="1:107" ht="34.5" customHeight="1">
      <c r="A45" s="114" t="s">
        <v>510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43">
        <f>CG47+CG48</f>
        <v>6842054.53</v>
      </c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68"/>
      <c r="DC45" s="68"/>
    </row>
    <row r="46" spans="1:107" ht="15.6" customHeight="1">
      <c r="A46" s="115" t="s">
        <v>511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68"/>
      <c r="DC46" s="68"/>
    </row>
    <row r="47" spans="1:107" ht="33" customHeight="1">
      <c r="A47" s="114" t="s">
        <v>512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43">
        <v>5392807.23</v>
      </c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68"/>
      <c r="DC47" s="68"/>
    </row>
    <row r="48" spans="1:107" ht="33" customHeight="1">
      <c r="A48" s="114" t="s">
        <v>513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44">
        <v>1449247.3</v>
      </c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05"/>
      <c r="DC48" s="68"/>
    </row>
    <row r="49" spans="1:107" ht="33" customHeight="1">
      <c r="A49" s="114" t="s">
        <v>514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05"/>
      <c r="DC49" s="68"/>
    </row>
    <row r="50" spans="1:107" ht="33" customHeight="1">
      <c r="A50" s="114" t="s">
        <v>515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44">
        <f>14103826.22-CG45</f>
        <v>7261771.69</v>
      </c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05"/>
      <c r="DC50" s="68"/>
    </row>
    <row r="51" spans="1:107" ht="22.5" customHeight="1">
      <c r="A51" s="114" t="s">
        <v>516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05"/>
      <c r="DC51" s="68"/>
    </row>
    <row r="52" spans="1:107" ht="33" customHeight="1">
      <c r="A52" s="114" t="s">
        <v>517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05"/>
      <c r="DC52" s="68"/>
    </row>
    <row r="53" spans="1:107" ht="33" customHeight="1">
      <c r="A53" s="114" t="s">
        <v>518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05"/>
      <c r="DC53" s="68"/>
    </row>
  </sheetData>
  <mergeCells count="79">
    <mergeCell ref="A52:DA52"/>
    <mergeCell ref="A53:DA53"/>
    <mergeCell ref="A48:CF48"/>
    <mergeCell ref="CG48:DA48"/>
    <mergeCell ref="A49:CF49"/>
    <mergeCell ref="CG49:DA49"/>
    <mergeCell ref="A50:CF50"/>
    <mergeCell ref="CG50:DA50"/>
    <mergeCell ref="A51:CF51"/>
    <mergeCell ref="CG51:DA51"/>
    <mergeCell ref="A45:CF45"/>
    <mergeCell ref="CG45:DA45"/>
    <mergeCell ref="A46:CF46"/>
    <mergeCell ref="CG46:DA46"/>
    <mergeCell ref="A47:CF47"/>
    <mergeCell ref="CG47:DA47"/>
    <mergeCell ref="A40:DB40"/>
    <mergeCell ref="A41:DA41"/>
    <mergeCell ref="A42:DB42"/>
    <mergeCell ref="A43:DB43"/>
    <mergeCell ref="A44:DB44"/>
    <mergeCell ref="A26:AW26"/>
    <mergeCell ref="A28:DA28"/>
    <mergeCell ref="A30:DA30"/>
    <mergeCell ref="A31:DA31"/>
    <mergeCell ref="A32:DA32"/>
    <mergeCell ref="A24:AW24"/>
    <mergeCell ref="AX24:BL24"/>
    <mergeCell ref="BX24:CK24"/>
    <mergeCell ref="CL24:DA24"/>
    <mergeCell ref="A25:AW25"/>
    <mergeCell ref="AX25:BL25"/>
    <mergeCell ref="A22:BL22"/>
    <mergeCell ref="BX22:CK22"/>
    <mergeCell ref="CL22:DA22"/>
    <mergeCell ref="A23:BL23"/>
    <mergeCell ref="CL23:DA23"/>
    <mergeCell ref="A20:BL20"/>
    <mergeCell ref="BX20:CK20"/>
    <mergeCell ref="CL20:DA20"/>
    <mergeCell ref="A21:BL21"/>
    <mergeCell ref="BX21:CK21"/>
    <mergeCell ref="CL21:DA21"/>
    <mergeCell ref="CL18:DA18"/>
    <mergeCell ref="A19:BL19"/>
    <mergeCell ref="BX19:CK19"/>
    <mergeCell ref="CL19:DA19"/>
    <mergeCell ref="BI6:BZ6"/>
    <mergeCell ref="CA6:DA6"/>
    <mergeCell ref="G7:J7"/>
    <mergeCell ref="N7:AE7"/>
    <mergeCell ref="AF7:AI7"/>
    <mergeCell ref="AJ7:AM7"/>
    <mergeCell ref="BK7:BN7"/>
    <mergeCell ref="BR7:CI7"/>
    <mergeCell ref="CJ7:CM7"/>
    <mergeCell ref="CN7:CQ7"/>
    <mergeCell ref="A2:AV2"/>
    <mergeCell ref="BE2:DA2"/>
    <mergeCell ref="A3:AW3"/>
    <mergeCell ref="BE3:DA3"/>
    <mergeCell ref="A4:AW4"/>
    <mergeCell ref="BE4:DA4"/>
    <mergeCell ref="A39:DB39"/>
    <mergeCell ref="A37:DB37"/>
    <mergeCell ref="A38:DC38"/>
    <mergeCell ref="BI5:BZ5"/>
    <mergeCell ref="E6:V6"/>
    <mergeCell ref="W6:AW6"/>
    <mergeCell ref="A33:DB33"/>
    <mergeCell ref="A34:DB34"/>
    <mergeCell ref="A35:DB35"/>
    <mergeCell ref="A36:DB36"/>
    <mergeCell ref="A12:DA12"/>
    <mergeCell ref="A13:DA13"/>
    <mergeCell ref="A14:DA14"/>
    <mergeCell ref="A15:DA15"/>
    <mergeCell ref="A16:DA16"/>
    <mergeCell ref="BD17:BG17"/>
  </mergeCells>
  <printOptions/>
  <pageMargins left="0.984251968503937" right="0.5905511811023623" top="0.3937007874015748" bottom="0.3937007874015748" header="0.1968503937007874" footer="0.1968503937007874"/>
  <pageSetup fitToHeight="3" fitToWidth="1"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workbookViewId="0" topLeftCell="A20">
      <selection activeCell="H78" sqref="H78"/>
    </sheetView>
  </sheetViews>
  <sheetFormatPr defaultColWidth="8.875" defaultRowHeight="12.75"/>
  <cols>
    <col min="1" max="3" width="8.875" style="2" customWidth="1"/>
    <col min="4" max="4" width="5.00390625" style="2" customWidth="1"/>
    <col min="5" max="5" width="19.00390625" style="2" customWidth="1"/>
    <col min="6" max="16384" width="8.875" style="2" customWidth="1"/>
  </cols>
  <sheetData>
    <row r="1" spans="10:11" ht="14.45" customHeight="1">
      <c r="J1" s="160" t="s">
        <v>180</v>
      </c>
      <c r="K1" s="160"/>
    </row>
    <row r="2" spans="1:11" ht="36.6" customHeight="1">
      <c r="A2" s="145" t="s">
        <v>135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4" spans="1:11" ht="12.75">
      <c r="A4" s="146" t="s">
        <v>49</v>
      </c>
      <c r="B4" s="146"/>
      <c r="C4" s="146"/>
      <c r="D4" s="146"/>
      <c r="E4" s="146" t="s">
        <v>134</v>
      </c>
      <c r="F4" s="146"/>
      <c r="G4" s="146"/>
      <c r="H4" s="146"/>
      <c r="I4" s="146"/>
      <c r="J4" s="146"/>
      <c r="K4" s="146"/>
    </row>
    <row r="5" spans="1:11" ht="12.75">
      <c r="A5" s="146"/>
      <c r="B5" s="146"/>
      <c r="C5" s="146"/>
      <c r="D5" s="146"/>
      <c r="E5" s="146" t="s">
        <v>136</v>
      </c>
      <c r="F5" s="146" t="s">
        <v>56</v>
      </c>
      <c r="G5" s="146"/>
      <c r="H5" s="146"/>
      <c r="I5" s="146"/>
      <c r="J5" s="146"/>
      <c r="K5" s="146"/>
    </row>
    <row r="6" spans="1:11" ht="90.6" customHeight="1">
      <c r="A6" s="146"/>
      <c r="B6" s="146"/>
      <c r="C6" s="146"/>
      <c r="D6" s="146"/>
      <c r="E6" s="146"/>
      <c r="F6" s="146" t="s">
        <v>141</v>
      </c>
      <c r="G6" s="146"/>
      <c r="H6" s="146"/>
      <c r="I6" s="146" t="s">
        <v>137</v>
      </c>
      <c r="J6" s="146"/>
      <c r="K6" s="146"/>
    </row>
    <row r="7" spans="1:11" ht="12.75">
      <c r="A7" s="147" t="s">
        <v>138</v>
      </c>
      <c r="B7" s="147"/>
      <c r="C7" s="147"/>
      <c r="D7" s="147"/>
      <c r="E7" s="18">
        <f>F7+I7</f>
        <v>6842054.53</v>
      </c>
      <c r="F7" s="148">
        <f>'стр.01'!CG45</f>
        <v>6842054.53</v>
      </c>
      <c r="G7" s="148"/>
      <c r="H7" s="148"/>
      <c r="I7" s="148"/>
      <c r="J7" s="148"/>
      <c r="K7" s="148"/>
    </row>
    <row r="8" spans="1:11" ht="12.75">
      <c r="A8" s="147" t="s">
        <v>139</v>
      </c>
      <c r="B8" s="147"/>
      <c r="C8" s="147"/>
      <c r="D8" s="147"/>
      <c r="E8" s="80">
        <f aca="true" t="shared" si="0" ref="E8:E9">F8+I8</f>
        <v>7261771.6899999995</v>
      </c>
      <c r="F8" s="148">
        <f>13315186.51-F7</f>
        <v>6473131.9799999995</v>
      </c>
      <c r="G8" s="148"/>
      <c r="H8" s="148"/>
      <c r="I8" s="148">
        <v>788639.71</v>
      </c>
      <c r="J8" s="148"/>
      <c r="K8" s="148"/>
    </row>
    <row r="9" spans="1:11" ht="12.75">
      <c r="A9" s="147" t="s">
        <v>140</v>
      </c>
      <c r="B9" s="147"/>
      <c r="C9" s="147"/>
      <c r="D9" s="147"/>
      <c r="E9" s="80">
        <f t="shared" si="0"/>
        <v>14103826.219999999</v>
      </c>
      <c r="F9" s="148">
        <f>SUM(F7:F8)</f>
        <v>13315186.51</v>
      </c>
      <c r="G9" s="148"/>
      <c r="H9" s="148"/>
      <c r="I9" s="148">
        <f>SUM(I7:I8)</f>
        <v>788639.71</v>
      </c>
      <c r="J9" s="148"/>
      <c r="K9" s="148"/>
    </row>
    <row r="11" spans="1:11" ht="12.75">
      <c r="A11" s="145" t="s">
        <v>142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</row>
    <row r="13" spans="1:11" ht="25.9" customHeight="1">
      <c r="A13" s="150" t="s">
        <v>49</v>
      </c>
      <c r="B13" s="150"/>
      <c r="C13" s="150"/>
      <c r="D13" s="150"/>
      <c r="E13" s="150"/>
      <c r="F13" s="150"/>
      <c r="G13" s="150"/>
      <c r="H13" s="149" t="s">
        <v>48</v>
      </c>
      <c r="I13" s="149"/>
      <c r="J13" s="149"/>
      <c r="K13" s="149"/>
    </row>
    <row r="14" spans="1:11" ht="18" customHeight="1">
      <c r="A14" s="152" t="s">
        <v>50</v>
      </c>
      <c r="B14" s="152"/>
      <c r="C14" s="152"/>
      <c r="D14" s="152"/>
      <c r="E14" s="152"/>
      <c r="F14" s="152"/>
      <c r="G14" s="152"/>
      <c r="H14" s="151">
        <f>H16+H22</f>
        <v>14103826.22</v>
      </c>
      <c r="I14" s="151"/>
      <c r="J14" s="151"/>
      <c r="K14" s="151"/>
    </row>
    <row r="15" spans="1:11" ht="20.45" customHeight="1">
      <c r="A15" s="153" t="s">
        <v>51</v>
      </c>
      <c r="B15" s="153"/>
      <c r="C15" s="153"/>
      <c r="D15" s="153"/>
      <c r="E15" s="153"/>
      <c r="F15" s="153"/>
      <c r="G15" s="153"/>
      <c r="H15" s="154">
        <f>H16</f>
        <v>5392807.23</v>
      </c>
      <c r="I15" s="154"/>
      <c r="J15" s="154"/>
      <c r="K15" s="154"/>
    </row>
    <row r="16" spans="1:11" ht="34.9" customHeight="1">
      <c r="A16" s="153" t="s">
        <v>60</v>
      </c>
      <c r="B16" s="153"/>
      <c r="C16" s="153"/>
      <c r="D16" s="153"/>
      <c r="E16" s="153"/>
      <c r="F16" s="153"/>
      <c r="G16" s="153"/>
      <c r="H16" s="151">
        <f>H18+H19</f>
        <v>5392807.23</v>
      </c>
      <c r="I16" s="151"/>
      <c r="J16" s="151"/>
      <c r="K16" s="151"/>
    </row>
    <row r="17" spans="1:11" ht="19.15" customHeight="1">
      <c r="A17" s="153" t="s">
        <v>2</v>
      </c>
      <c r="B17" s="153"/>
      <c r="C17" s="153"/>
      <c r="D17" s="153"/>
      <c r="E17" s="153"/>
      <c r="F17" s="153"/>
      <c r="G17" s="153"/>
      <c r="H17" s="154"/>
      <c r="I17" s="154"/>
      <c r="J17" s="154"/>
      <c r="K17" s="154"/>
    </row>
    <row r="18" spans="1:11" ht="52.9" customHeight="1">
      <c r="A18" s="153" t="s">
        <v>61</v>
      </c>
      <c r="B18" s="153"/>
      <c r="C18" s="153"/>
      <c r="D18" s="153"/>
      <c r="E18" s="153"/>
      <c r="F18" s="153"/>
      <c r="G18" s="153"/>
      <c r="H18" s="154">
        <f>'стр.01'!CG47</f>
        <v>5392807.23</v>
      </c>
      <c r="I18" s="154"/>
      <c r="J18" s="154"/>
      <c r="K18" s="154"/>
    </row>
    <row r="19" spans="1:11" ht="58.15" customHeight="1">
      <c r="A19" s="153" t="s">
        <v>62</v>
      </c>
      <c r="B19" s="153"/>
      <c r="C19" s="153"/>
      <c r="D19" s="153"/>
      <c r="E19" s="153"/>
      <c r="F19" s="153"/>
      <c r="G19" s="153"/>
      <c r="H19" s="154"/>
      <c r="I19" s="154"/>
      <c r="J19" s="154"/>
      <c r="K19" s="154"/>
    </row>
    <row r="20" spans="1:11" ht="72" customHeight="1">
      <c r="A20" s="153" t="s">
        <v>63</v>
      </c>
      <c r="B20" s="153"/>
      <c r="C20" s="153"/>
      <c r="D20" s="153"/>
      <c r="E20" s="153"/>
      <c r="F20" s="153"/>
      <c r="G20" s="153"/>
      <c r="H20" s="154"/>
      <c r="I20" s="154"/>
      <c r="J20" s="154"/>
      <c r="K20" s="154"/>
    </row>
    <row r="21" spans="1:11" ht="38.45" customHeight="1">
      <c r="A21" s="153" t="s">
        <v>64</v>
      </c>
      <c r="B21" s="153"/>
      <c r="C21" s="153"/>
      <c r="D21" s="153"/>
      <c r="E21" s="153"/>
      <c r="F21" s="153"/>
      <c r="G21" s="153"/>
      <c r="H21" s="155"/>
      <c r="I21" s="155"/>
      <c r="J21" s="155"/>
      <c r="K21" s="155"/>
    </row>
    <row r="22" spans="1:11" ht="38.45" customHeight="1">
      <c r="A22" s="153" t="s">
        <v>65</v>
      </c>
      <c r="B22" s="153"/>
      <c r="C22" s="153"/>
      <c r="D22" s="153"/>
      <c r="E22" s="153"/>
      <c r="F22" s="153"/>
      <c r="G22" s="153"/>
      <c r="H22" s="156">
        <v>8711018.99</v>
      </c>
      <c r="I22" s="156"/>
      <c r="J22" s="156"/>
      <c r="K22" s="156"/>
    </row>
    <row r="23" spans="1:11" ht="19.9" customHeight="1">
      <c r="A23" s="153" t="s">
        <v>2</v>
      </c>
      <c r="B23" s="153"/>
      <c r="C23" s="153"/>
      <c r="D23" s="153"/>
      <c r="E23" s="153"/>
      <c r="F23" s="153"/>
      <c r="G23" s="153"/>
      <c r="H23" s="154"/>
      <c r="I23" s="154"/>
      <c r="J23" s="154"/>
      <c r="K23" s="154"/>
    </row>
    <row r="24" spans="1:11" ht="34.15" customHeight="1">
      <c r="A24" s="153" t="s">
        <v>66</v>
      </c>
      <c r="B24" s="153"/>
      <c r="C24" s="153"/>
      <c r="D24" s="153"/>
      <c r="E24" s="153"/>
      <c r="F24" s="153"/>
      <c r="G24" s="153"/>
      <c r="H24" s="154">
        <v>7013273.22</v>
      </c>
      <c r="I24" s="154"/>
      <c r="J24" s="154"/>
      <c r="K24" s="154"/>
    </row>
    <row r="25" spans="1:11" ht="37.15" customHeight="1">
      <c r="A25" s="153" t="s">
        <v>67</v>
      </c>
      <c r="B25" s="153"/>
      <c r="C25" s="153"/>
      <c r="D25" s="153"/>
      <c r="E25" s="153"/>
      <c r="F25" s="153"/>
      <c r="G25" s="153"/>
      <c r="H25" s="154">
        <v>3375304.04</v>
      </c>
      <c r="I25" s="154"/>
      <c r="J25" s="154"/>
      <c r="K25" s="154"/>
    </row>
    <row r="26" spans="1:11" ht="20.45" customHeight="1">
      <c r="A26" s="152" t="s">
        <v>52</v>
      </c>
      <c r="B26" s="152"/>
      <c r="C26" s="152"/>
      <c r="D26" s="152"/>
      <c r="E26" s="152"/>
      <c r="F26" s="152"/>
      <c r="G26" s="152"/>
      <c r="H26" s="151">
        <f>H28+H29+H39</f>
        <v>126628.11000000002</v>
      </c>
      <c r="I26" s="151"/>
      <c r="J26" s="151"/>
      <c r="K26" s="151"/>
    </row>
    <row r="27" spans="1:11" ht="19.9" customHeight="1">
      <c r="A27" s="153" t="s">
        <v>68</v>
      </c>
      <c r="B27" s="153"/>
      <c r="C27" s="153"/>
      <c r="D27" s="153"/>
      <c r="E27" s="153"/>
      <c r="F27" s="153"/>
      <c r="G27" s="153"/>
      <c r="H27" s="154"/>
      <c r="I27" s="154"/>
      <c r="J27" s="154"/>
      <c r="K27" s="154"/>
    </row>
    <row r="28" spans="1:11" ht="60.6" customHeight="1">
      <c r="A28" s="153" t="s">
        <v>69</v>
      </c>
      <c r="B28" s="153"/>
      <c r="C28" s="153"/>
      <c r="D28" s="153"/>
      <c r="E28" s="153"/>
      <c r="F28" s="153"/>
      <c r="G28" s="153"/>
      <c r="H28" s="154"/>
      <c r="I28" s="154"/>
      <c r="J28" s="154"/>
      <c r="K28" s="154"/>
    </row>
    <row r="29" spans="1:11" ht="58.15" customHeight="1">
      <c r="A29" s="153" t="s">
        <v>70</v>
      </c>
      <c r="B29" s="153"/>
      <c r="C29" s="153"/>
      <c r="D29" s="153"/>
      <c r="E29" s="153"/>
      <c r="F29" s="153"/>
      <c r="G29" s="153"/>
      <c r="H29" s="156">
        <f>H31+H33+H36+H38</f>
        <v>125828.11000000002</v>
      </c>
      <c r="I29" s="156"/>
      <c r="J29" s="156"/>
      <c r="K29" s="156"/>
    </row>
    <row r="30" spans="1:11" ht="17.45" customHeight="1">
      <c r="A30" s="153" t="s">
        <v>2</v>
      </c>
      <c r="B30" s="153"/>
      <c r="C30" s="153"/>
      <c r="D30" s="153"/>
      <c r="E30" s="153"/>
      <c r="F30" s="153"/>
      <c r="G30" s="153"/>
      <c r="H30" s="154"/>
      <c r="I30" s="154"/>
      <c r="J30" s="154"/>
      <c r="K30" s="154"/>
    </row>
    <row r="31" spans="1:11" ht="18.6" customHeight="1">
      <c r="A31" s="153" t="s">
        <v>71</v>
      </c>
      <c r="B31" s="153"/>
      <c r="C31" s="153"/>
      <c r="D31" s="153"/>
      <c r="E31" s="153"/>
      <c r="F31" s="153"/>
      <c r="G31" s="153"/>
      <c r="H31" s="154">
        <f>2719.12+320.05</f>
        <v>3039.17</v>
      </c>
      <c r="I31" s="154"/>
      <c r="J31" s="154"/>
      <c r="K31" s="154"/>
    </row>
    <row r="32" spans="1:11" ht="18.6" customHeight="1">
      <c r="A32" s="153" t="s">
        <v>72</v>
      </c>
      <c r="B32" s="153"/>
      <c r="C32" s="153"/>
      <c r="D32" s="153"/>
      <c r="E32" s="153"/>
      <c r="F32" s="153"/>
      <c r="G32" s="153"/>
      <c r="H32" s="154"/>
      <c r="I32" s="154"/>
      <c r="J32" s="154"/>
      <c r="K32" s="154"/>
    </row>
    <row r="33" spans="1:11" ht="18.6" customHeight="1">
      <c r="A33" s="153" t="s">
        <v>73</v>
      </c>
      <c r="B33" s="153"/>
      <c r="C33" s="153"/>
      <c r="D33" s="153"/>
      <c r="E33" s="153"/>
      <c r="F33" s="153"/>
      <c r="G33" s="153"/>
      <c r="H33" s="154">
        <v>32694.55</v>
      </c>
      <c r="I33" s="154"/>
      <c r="J33" s="154"/>
      <c r="K33" s="154"/>
    </row>
    <row r="34" spans="1:11" ht="18.6" customHeight="1">
      <c r="A34" s="153" t="s">
        <v>74</v>
      </c>
      <c r="B34" s="153"/>
      <c r="C34" s="153"/>
      <c r="D34" s="153"/>
      <c r="E34" s="153"/>
      <c r="F34" s="153"/>
      <c r="G34" s="153"/>
      <c r="H34" s="154"/>
      <c r="I34" s="154"/>
      <c r="J34" s="154"/>
      <c r="K34" s="154"/>
    </row>
    <row r="35" spans="1:11" ht="18.6" customHeight="1">
      <c r="A35" s="153" t="s">
        <v>75</v>
      </c>
      <c r="B35" s="153"/>
      <c r="C35" s="153"/>
      <c r="D35" s="153"/>
      <c r="E35" s="153"/>
      <c r="F35" s="153"/>
      <c r="G35" s="153"/>
      <c r="H35" s="154"/>
      <c r="I35" s="154"/>
      <c r="J35" s="154"/>
      <c r="K35" s="154"/>
    </row>
    <row r="36" spans="1:11" ht="18.6" customHeight="1">
      <c r="A36" s="153" t="s">
        <v>76</v>
      </c>
      <c r="B36" s="153"/>
      <c r="C36" s="153"/>
      <c r="D36" s="153"/>
      <c r="E36" s="153"/>
      <c r="F36" s="153"/>
      <c r="G36" s="153"/>
      <c r="H36" s="154">
        <f>32431.05+15624+13990+661.21+2600+5040</f>
        <v>70346.26000000001</v>
      </c>
      <c r="I36" s="154"/>
      <c r="J36" s="154"/>
      <c r="K36" s="154"/>
    </row>
    <row r="37" spans="1:11" ht="18.6" customHeight="1">
      <c r="A37" s="153" t="s">
        <v>77</v>
      </c>
      <c r="B37" s="153"/>
      <c r="C37" s="153"/>
      <c r="D37" s="153"/>
      <c r="E37" s="153"/>
      <c r="F37" s="153"/>
      <c r="G37" s="153"/>
      <c r="H37" s="154"/>
      <c r="I37" s="154"/>
      <c r="J37" s="154"/>
      <c r="K37" s="154"/>
    </row>
    <row r="38" spans="1:11" ht="18.6" customHeight="1">
      <c r="A38" s="153" t="s">
        <v>78</v>
      </c>
      <c r="B38" s="153"/>
      <c r="C38" s="153"/>
      <c r="D38" s="153"/>
      <c r="E38" s="153"/>
      <c r="F38" s="153"/>
      <c r="G38" s="153"/>
      <c r="H38" s="154">
        <v>19748.13</v>
      </c>
      <c r="I38" s="154"/>
      <c r="J38" s="154"/>
      <c r="K38" s="154"/>
    </row>
    <row r="39" spans="1:11" ht="57" customHeight="1">
      <c r="A39" s="157" t="s">
        <v>79</v>
      </c>
      <c r="B39" s="157"/>
      <c r="C39" s="157"/>
      <c r="D39" s="157"/>
      <c r="E39" s="157"/>
      <c r="F39" s="157"/>
      <c r="G39" s="157"/>
      <c r="H39" s="156">
        <f>SUM(H41:H48)</f>
        <v>800</v>
      </c>
      <c r="I39" s="156"/>
      <c r="J39" s="156"/>
      <c r="K39" s="156"/>
    </row>
    <row r="40" spans="1:11" ht="18.6" customHeight="1">
      <c r="A40" s="153" t="s">
        <v>2</v>
      </c>
      <c r="B40" s="153"/>
      <c r="C40" s="153"/>
      <c r="D40" s="153"/>
      <c r="E40" s="153"/>
      <c r="F40" s="153"/>
      <c r="G40" s="153"/>
      <c r="H40" s="154"/>
      <c r="I40" s="154"/>
      <c r="J40" s="154"/>
      <c r="K40" s="154"/>
    </row>
    <row r="41" spans="1:11" ht="18.6" customHeight="1">
      <c r="A41" s="153" t="s">
        <v>80</v>
      </c>
      <c r="B41" s="153"/>
      <c r="C41" s="153"/>
      <c r="D41" s="153"/>
      <c r="E41" s="153"/>
      <c r="F41" s="153"/>
      <c r="G41" s="153"/>
      <c r="H41" s="154"/>
      <c r="I41" s="154"/>
      <c r="J41" s="154"/>
      <c r="K41" s="154"/>
    </row>
    <row r="42" spans="1:11" ht="18.6" customHeight="1">
      <c r="A42" s="153" t="s">
        <v>81</v>
      </c>
      <c r="B42" s="153"/>
      <c r="C42" s="153"/>
      <c r="D42" s="153"/>
      <c r="E42" s="153"/>
      <c r="F42" s="153"/>
      <c r="G42" s="153"/>
      <c r="H42" s="154"/>
      <c r="I42" s="154"/>
      <c r="J42" s="154"/>
      <c r="K42" s="154"/>
    </row>
    <row r="43" spans="1:11" ht="18.6" customHeight="1">
      <c r="A43" s="153" t="s">
        <v>82</v>
      </c>
      <c r="B43" s="153"/>
      <c r="C43" s="153"/>
      <c r="D43" s="153"/>
      <c r="E43" s="153"/>
      <c r="F43" s="153"/>
      <c r="G43" s="153"/>
      <c r="H43" s="154"/>
      <c r="I43" s="154"/>
      <c r="J43" s="154"/>
      <c r="K43" s="154"/>
    </row>
    <row r="44" spans="1:11" ht="18.6" customHeight="1">
      <c r="A44" s="153" t="s">
        <v>83</v>
      </c>
      <c r="B44" s="153"/>
      <c r="C44" s="153"/>
      <c r="D44" s="153"/>
      <c r="E44" s="153"/>
      <c r="F44" s="153"/>
      <c r="G44" s="153"/>
      <c r="H44" s="154"/>
      <c r="I44" s="154"/>
      <c r="J44" s="154"/>
      <c r="K44" s="154"/>
    </row>
    <row r="45" spans="1:11" ht="18.6" customHeight="1">
      <c r="A45" s="153" t="s">
        <v>84</v>
      </c>
      <c r="B45" s="153"/>
      <c r="C45" s="153"/>
      <c r="D45" s="153"/>
      <c r="E45" s="153"/>
      <c r="F45" s="153"/>
      <c r="G45" s="153"/>
      <c r="H45" s="154"/>
      <c r="I45" s="154"/>
      <c r="J45" s="154"/>
      <c r="K45" s="154"/>
    </row>
    <row r="46" spans="1:11" ht="18.6" customHeight="1">
      <c r="A46" s="153" t="s">
        <v>85</v>
      </c>
      <c r="B46" s="153"/>
      <c r="C46" s="153"/>
      <c r="D46" s="153"/>
      <c r="E46" s="153"/>
      <c r="F46" s="153"/>
      <c r="G46" s="153"/>
      <c r="H46" s="154"/>
      <c r="I46" s="154"/>
      <c r="J46" s="154"/>
      <c r="K46" s="154"/>
    </row>
    <row r="47" spans="1:11" ht="18.6" customHeight="1">
      <c r="A47" s="153" t="s">
        <v>86</v>
      </c>
      <c r="B47" s="153"/>
      <c r="C47" s="153"/>
      <c r="D47" s="153"/>
      <c r="E47" s="153"/>
      <c r="F47" s="153"/>
      <c r="G47" s="153"/>
      <c r="H47" s="154"/>
      <c r="I47" s="154"/>
      <c r="J47" s="154"/>
      <c r="K47" s="154"/>
    </row>
    <row r="48" spans="1:11" ht="18.6" customHeight="1">
      <c r="A48" s="153" t="s">
        <v>87</v>
      </c>
      <c r="B48" s="153"/>
      <c r="C48" s="153"/>
      <c r="D48" s="153"/>
      <c r="E48" s="153"/>
      <c r="F48" s="153"/>
      <c r="G48" s="153"/>
      <c r="H48" s="154">
        <v>800</v>
      </c>
      <c r="I48" s="154"/>
      <c r="J48" s="154"/>
      <c r="K48" s="154"/>
    </row>
    <row r="49" spans="1:11" ht="17.45" customHeight="1">
      <c r="A49" s="159" t="s">
        <v>53</v>
      </c>
      <c r="B49" s="159"/>
      <c r="C49" s="159"/>
      <c r="D49" s="159"/>
      <c r="E49" s="159"/>
      <c r="F49" s="159"/>
      <c r="G49" s="159"/>
      <c r="H49" s="151">
        <f>H51+H52+H65</f>
        <v>14312</v>
      </c>
      <c r="I49" s="151"/>
      <c r="J49" s="151"/>
      <c r="K49" s="151"/>
    </row>
    <row r="50" spans="1:11" ht="17.45" customHeight="1">
      <c r="A50" s="158" t="s">
        <v>88</v>
      </c>
      <c r="B50" s="158"/>
      <c r="C50" s="158"/>
      <c r="D50" s="158"/>
      <c r="E50" s="158"/>
      <c r="F50" s="158"/>
      <c r="G50" s="158"/>
      <c r="H50" s="154"/>
      <c r="I50" s="154"/>
      <c r="J50" s="154"/>
      <c r="K50" s="154"/>
    </row>
    <row r="51" spans="1:11" ht="20.45" customHeight="1">
      <c r="A51" s="158" t="s">
        <v>89</v>
      </c>
      <c r="B51" s="158"/>
      <c r="C51" s="158"/>
      <c r="D51" s="158"/>
      <c r="E51" s="158"/>
      <c r="F51" s="158"/>
      <c r="G51" s="158"/>
      <c r="H51" s="154"/>
      <c r="I51" s="154"/>
      <c r="J51" s="154"/>
      <c r="K51" s="154"/>
    </row>
    <row r="52" spans="1:11" ht="75.6" customHeight="1">
      <c r="A52" s="158" t="s">
        <v>90</v>
      </c>
      <c r="B52" s="158"/>
      <c r="C52" s="158"/>
      <c r="D52" s="158"/>
      <c r="E52" s="158"/>
      <c r="F52" s="158"/>
      <c r="G52" s="158"/>
      <c r="H52" s="156">
        <f>SUM(H54:H64)</f>
        <v>0</v>
      </c>
      <c r="I52" s="156"/>
      <c r="J52" s="156"/>
      <c r="K52" s="156"/>
    </row>
    <row r="53" spans="1:11" ht="19.15" customHeight="1">
      <c r="A53" s="153" t="s">
        <v>2</v>
      </c>
      <c r="B53" s="153"/>
      <c r="C53" s="153"/>
      <c r="D53" s="153"/>
      <c r="E53" s="153"/>
      <c r="F53" s="153"/>
      <c r="G53" s="153"/>
      <c r="H53" s="154"/>
      <c r="I53" s="154"/>
      <c r="J53" s="154"/>
      <c r="K53" s="154"/>
    </row>
    <row r="54" spans="1:11" ht="18.6" customHeight="1">
      <c r="A54" s="158" t="s">
        <v>91</v>
      </c>
      <c r="B54" s="158"/>
      <c r="C54" s="158"/>
      <c r="D54" s="158"/>
      <c r="E54" s="158"/>
      <c r="F54" s="158"/>
      <c r="G54" s="158"/>
      <c r="H54" s="154"/>
      <c r="I54" s="154"/>
      <c r="J54" s="154"/>
      <c r="K54" s="154"/>
    </row>
    <row r="55" spans="1:11" ht="18.6" customHeight="1">
      <c r="A55" s="158" t="s">
        <v>92</v>
      </c>
      <c r="B55" s="158"/>
      <c r="C55" s="158"/>
      <c r="D55" s="158"/>
      <c r="E55" s="158"/>
      <c r="F55" s="158"/>
      <c r="G55" s="158"/>
      <c r="H55" s="154"/>
      <c r="I55" s="154"/>
      <c r="J55" s="154"/>
      <c r="K55" s="154"/>
    </row>
    <row r="56" spans="1:11" ht="18.6" customHeight="1">
      <c r="A56" s="158" t="s">
        <v>93</v>
      </c>
      <c r="B56" s="158"/>
      <c r="C56" s="158"/>
      <c r="D56" s="158"/>
      <c r="E56" s="158"/>
      <c r="F56" s="158"/>
      <c r="G56" s="158"/>
      <c r="H56" s="154"/>
      <c r="I56" s="154"/>
      <c r="J56" s="154"/>
      <c r="K56" s="154"/>
    </row>
    <row r="57" spans="1:11" ht="18.6" customHeight="1">
      <c r="A57" s="153" t="s">
        <v>95</v>
      </c>
      <c r="B57" s="153"/>
      <c r="C57" s="153"/>
      <c r="D57" s="153"/>
      <c r="E57" s="153"/>
      <c r="F57" s="153"/>
      <c r="G57" s="153"/>
      <c r="H57" s="154"/>
      <c r="I57" s="154"/>
      <c r="J57" s="154"/>
      <c r="K57" s="154"/>
    </row>
    <row r="58" spans="1:11" ht="18.6" customHeight="1">
      <c r="A58" s="153" t="s">
        <v>96</v>
      </c>
      <c r="B58" s="153"/>
      <c r="C58" s="153"/>
      <c r="D58" s="153"/>
      <c r="E58" s="153"/>
      <c r="F58" s="153"/>
      <c r="G58" s="153"/>
      <c r="H58" s="154"/>
      <c r="I58" s="154"/>
      <c r="J58" s="154"/>
      <c r="K58" s="154"/>
    </row>
    <row r="59" spans="1:11" ht="18.6" customHeight="1">
      <c r="A59" s="153" t="s">
        <v>97</v>
      </c>
      <c r="B59" s="153"/>
      <c r="C59" s="153"/>
      <c r="D59" s="153"/>
      <c r="E59" s="153"/>
      <c r="F59" s="153"/>
      <c r="G59" s="153"/>
      <c r="H59" s="154"/>
      <c r="I59" s="154"/>
      <c r="J59" s="154"/>
      <c r="K59" s="154"/>
    </row>
    <row r="60" spans="1:11" ht="18.6" customHeight="1">
      <c r="A60" s="153" t="s">
        <v>98</v>
      </c>
      <c r="B60" s="153"/>
      <c r="C60" s="153"/>
      <c r="D60" s="153"/>
      <c r="E60" s="153"/>
      <c r="F60" s="153"/>
      <c r="G60" s="153"/>
      <c r="H60" s="154"/>
      <c r="I60" s="154"/>
      <c r="J60" s="154"/>
      <c r="K60" s="154"/>
    </row>
    <row r="61" spans="1:11" ht="18.6" customHeight="1">
      <c r="A61" s="153" t="s">
        <v>99</v>
      </c>
      <c r="B61" s="153"/>
      <c r="C61" s="153"/>
      <c r="D61" s="153"/>
      <c r="E61" s="153"/>
      <c r="F61" s="153"/>
      <c r="G61" s="153"/>
      <c r="H61" s="154"/>
      <c r="I61" s="154"/>
      <c r="J61" s="154"/>
      <c r="K61" s="154"/>
    </row>
    <row r="62" spans="1:11" ht="18.6" customHeight="1">
      <c r="A62" s="153" t="s">
        <v>100</v>
      </c>
      <c r="B62" s="153"/>
      <c r="C62" s="153"/>
      <c r="D62" s="153"/>
      <c r="E62" s="153"/>
      <c r="F62" s="153"/>
      <c r="G62" s="153"/>
      <c r="H62" s="154"/>
      <c r="I62" s="154"/>
      <c r="J62" s="154"/>
      <c r="K62" s="154"/>
    </row>
    <row r="63" spans="1:11" ht="18.6" customHeight="1">
      <c r="A63" s="158" t="s">
        <v>101</v>
      </c>
      <c r="B63" s="158"/>
      <c r="C63" s="158"/>
      <c r="D63" s="158"/>
      <c r="E63" s="158"/>
      <c r="F63" s="158"/>
      <c r="G63" s="158"/>
      <c r="H63" s="154"/>
      <c r="I63" s="154"/>
      <c r="J63" s="154"/>
      <c r="K63" s="154"/>
    </row>
    <row r="64" spans="1:11" ht="18.6" customHeight="1">
      <c r="A64" s="158" t="s">
        <v>102</v>
      </c>
      <c r="B64" s="158"/>
      <c r="C64" s="158"/>
      <c r="D64" s="158"/>
      <c r="E64" s="158"/>
      <c r="F64" s="158"/>
      <c r="G64" s="158"/>
      <c r="H64" s="154"/>
      <c r="I64" s="154"/>
      <c r="J64" s="154"/>
      <c r="K64" s="154"/>
    </row>
    <row r="65" spans="1:11" ht="72" customHeight="1">
      <c r="A65" s="158" t="s">
        <v>103</v>
      </c>
      <c r="B65" s="158"/>
      <c r="C65" s="158"/>
      <c r="D65" s="158"/>
      <c r="E65" s="158"/>
      <c r="F65" s="158"/>
      <c r="G65" s="158"/>
      <c r="H65" s="156">
        <f>SUM(H67:H77)</f>
        <v>14312</v>
      </c>
      <c r="I65" s="156"/>
      <c r="J65" s="156"/>
      <c r="K65" s="156"/>
    </row>
    <row r="66" spans="1:11" ht="18.6" customHeight="1">
      <c r="A66" s="153" t="s">
        <v>2</v>
      </c>
      <c r="B66" s="153"/>
      <c r="C66" s="153"/>
      <c r="D66" s="153"/>
      <c r="E66" s="153"/>
      <c r="F66" s="153"/>
      <c r="G66" s="153"/>
      <c r="H66" s="154"/>
      <c r="I66" s="154"/>
      <c r="J66" s="154"/>
      <c r="K66" s="154"/>
    </row>
    <row r="67" spans="1:11" ht="18.6" customHeight="1">
      <c r="A67" s="158" t="s">
        <v>104</v>
      </c>
      <c r="B67" s="158"/>
      <c r="C67" s="158"/>
      <c r="D67" s="158"/>
      <c r="E67" s="158"/>
      <c r="F67" s="158"/>
      <c r="G67" s="158"/>
      <c r="H67" s="154"/>
      <c r="I67" s="154"/>
      <c r="J67" s="154"/>
      <c r="K67" s="154"/>
    </row>
    <row r="68" spans="1:11" ht="18.6" customHeight="1">
      <c r="A68" s="158" t="s">
        <v>105</v>
      </c>
      <c r="B68" s="158"/>
      <c r="C68" s="158"/>
      <c r="D68" s="158"/>
      <c r="E68" s="158"/>
      <c r="F68" s="158"/>
      <c r="G68" s="158"/>
      <c r="H68" s="154"/>
      <c r="I68" s="154"/>
      <c r="J68" s="154"/>
      <c r="K68" s="154"/>
    </row>
    <row r="69" spans="1:11" ht="18.6" customHeight="1">
      <c r="A69" s="158" t="s">
        <v>106</v>
      </c>
      <c r="B69" s="158"/>
      <c r="C69" s="158"/>
      <c r="D69" s="158"/>
      <c r="E69" s="158"/>
      <c r="F69" s="158"/>
      <c r="G69" s="158"/>
      <c r="H69" s="154"/>
      <c r="I69" s="154"/>
      <c r="J69" s="154"/>
      <c r="K69" s="154"/>
    </row>
    <row r="70" spans="1:11" ht="18.6" customHeight="1">
      <c r="A70" s="153" t="s">
        <v>94</v>
      </c>
      <c r="B70" s="153"/>
      <c r="C70" s="153"/>
      <c r="D70" s="153"/>
      <c r="E70" s="153"/>
      <c r="F70" s="153"/>
      <c r="G70" s="153"/>
      <c r="H70" s="154"/>
      <c r="I70" s="154"/>
      <c r="J70" s="154"/>
      <c r="K70" s="154"/>
    </row>
    <row r="71" spans="1:11" ht="18.6" customHeight="1">
      <c r="A71" s="153" t="s">
        <v>107</v>
      </c>
      <c r="B71" s="153"/>
      <c r="C71" s="153"/>
      <c r="D71" s="153"/>
      <c r="E71" s="153"/>
      <c r="F71" s="153"/>
      <c r="G71" s="153"/>
      <c r="H71" s="154"/>
      <c r="I71" s="154"/>
      <c r="J71" s="154"/>
      <c r="K71" s="154"/>
    </row>
    <row r="72" spans="1:11" ht="18.6" customHeight="1">
      <c r="A72" s="153" t="s">
        <v>108</v>
      </c>
      <c r="B72" s="153"/>
      <c r="C72" s="153"/>
      <c r="D72" s="153"/>
      <c r="E72" s="153"/>
      <c r="F72" s="153"/>
      <c r="G72" s="153"/>
      <c r="H72" s="154"/>
      <c r="I72" s="154"/>
      <c r="J72" s="154"/>
      <c r="K72" s="154"/>
    </row>
    <row r="73" spans="1:11" ht="18.6" customHeight="1">
      <c r="A73" s="153" t="s">
        <v>109</v>
      </c>
      <c r="B73" s="153"/>
      <c r="C73" s="153"/>
      <c r="D73" s="153"/>
      <c r="E73" s="153"/>
      <c r="F73" s="153"/>
      <c r="G73" s="153"/>
      <c r="H73" s="154"/>
      <c r="I73" s="154"/>
      <c r="J73" s="154"/>
      <c r="K73" s="154"/>
    </row>
    <row r="74" spans="1:11" ht="18.6" customHeight="1">
      <c r="A74" s="153" t="s">
        <v>110</v>
      </c>
      <c r="B74" s="153"/>
      <c r="C74" s="153"/>
      <c r="D74" s="153"/>
      <c r="E74" s="153"/>
      <c r="F74" s="153"/>
      <c r="G74" s="153"/>
      <c r="H74" s="154"/>
      <c r="I74" s="154"/>
      <c r="J74" s="154"/>
      <c r="K74" s="154"/>
    </row>
    <row r="75" spans="1:11" ht="18.6" customHeight="1">
      <c r="A75" s="153" t="s">
        <v>111</v>
      </c>
      <c r="B75" s="153"/>
      <c r="C75" s="153"/>
      <c r="D75" s="153"/>
      <c r="E75" s="153"/>
      <c r="F75" s="153"/>
      <c r="G75" s="153"/>
      <c r="H75" s="154"/>
      <c r="I75" s="154"/>
      <c r="J75" s="154"/>
      <c r="K75" s="154"/>
    </row>
    <row r="76" spans="1:11" ht="18.6" customHeight="1">
      <c r="A76" s="158" t="s">
        <v>112</v>
      </c>
      <c r="B76" s="158"/>
      <c r="C76" s="158"/>
      <c r="D76" s="158"/>
      <c r="E76" s="158"/>
      <c r="F76" s="158"/>
      <c r="G76" s="158"/>
      <c r="H76" s="154"/>
      <c r="I76" s="154"/>
      <c r="J76" s="154"/>
      <c r="K76" s="154"/>
    </row>
    <row r="77" spans="1:11" ht="15.6" customHeight="1">
      <c r="A77" s="158" t="s">
        <v>113</v>
      </c>
      <c r="B77" s="158"/>
      <c r="C77" s="158"/>
      <c r="D77" s="158"/>
      <c r="E77" s="158"/>
      <c r="F77" s="158"/>
      <c r="G77" s="158"/>
      <c r="H77" s="154">
        <v>14312</v>
      </c>
      <c r="I77" s="154"/>
      <c r="J77" s="154"/>
      <c r="K77" s="154"/>
    </row>
    <row r="78" ht="29.45" customHeight="1"/>
  </sheetData>
  <mergeCells count="148">
    <mergeCell ref="J1:K1"/>
    <mergeCell ref="A69:G69"/>
    <mergeCell ref="A76:G76"/>
    <mergeCell ref="A77:G77"/>
    <mergeCell ref="A70:G70"/>
    <mergeCell ref="A71:G71"/>
    <mergeCell ref="A72:G72"/>
    <mergeCell ref="A73:G73"/>
    <mergeCell ref="A74:G74"/>
    <mergeCell ref="A75:G75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H69:K69"/>
    <mergeCell ref="H70:K70"/>
    <mergeCell ref="H71:K71"/>
    <mergeCell ref="H72:K72"/>
    <mergeCell ref="H73:K73"/>
    <mergeCell ref="H74:K74"/>
    <mergeCell ref="H75:K75"/>
    <mergeCell ref="H76:K76"/>
    <mergeCell ref="H77:K77"/>
    <mergeCell ref="H60:K60"/>
    <mergeCell ref="H61:K61"/>
    <mergeCell ref="H62:K62"/>
    <mergeCell ref="H63:K63"/>
    <mergeCell ref="H64:K64"/>
    <mergeCell ref="H65:K65"/>
    <mergeCell ref="H66:K66"/>
    <mergeCell ref="H67:K67"/>
    <mergeCell ref="H68:K68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42:K42"/>
    <mergeCell ref="H43:K43"/>
    <mergeCell ref="H44:K44"/>
    <mergeCell ref="H45:K45"/>
    <mergeCell ref="H46:K46"/>
    <mergeCell ref="H47:K47"/>
    <mergeCell ref="H48:K48"/>
    <mergeCell ref="H49:K49"/>
    <mergeCell ref="H50:K50"/>
    <mergeCell ref="H33:K33"/>
    <mergeCell ref="H34:K34"/>
    <mergeCell ref="H35:K35"/>
    <mergeCell ref="H36:K36"/>
    <mergeCell ref="H37:K37"/>
    <mergeCell ref="H38:K38"/>
    <mergeCell ref="H39:K39"/>
    <mergeCell ref="H40:K40"/>
    <mergeCell ref="H41:K41"/>
    <mergeCell ref="H29:K29"/>
    <mergeCell ref="A27:G27"/>
    <mergeCell ref="A28:G28"/>
    <mergeCell ref="A29:G29"/>
    <mergeCell ref="A30:G30"/>
    <mergeCell ref="H30:K30"/>
    <mergeCell ref="A31:G31"/>
    <mergeCell ref="H31:K31"/>
    <mergeCell ref="H32:K32"/>
    <mergeCell ref="A32:G32"/>
    <mergeCell ref="A24:G24"/>
    <mergeCell ref="A25:G25"/>
    <mergeCell ref="A26:G26"/>
    <mergeCell ref="H23:K23"/>
    <mergeCell ref="H24:K24"/>
    <mergeCell ref="H25:K25"/>
    <mergeCell ref="H26:K26"/>
    <mergeCell ref="H27:K27"/>
    <mergeCell ref="H28:K28"/>
    <mergeCell ref="A19:G19"/>
    <mergeCell ref="A20:G20"/>
    <mergeCell ref="A21:G21"/>
    <mergeCell ref="H19:K19"/>
    <mergeCell ref="H20:K20"/>
    <mergeCell ref="H21:K21"/>
    <mergeCell ref="A22:G22"/>
    <mergeCell ref="H22:K22"/>
    <mergeCell ref="A23:G23"/>
    <mergeCell ref="H14:K14"/>
    <mergeCell ref="A14:G14"/>
    <mergeCell ref="A15:G15"/>
    <mergeCell ref="H15:K15"/>
    <mergeCell ref="H16:K16"/>
    <mergeCell ref="A16:G16"/>
    <mergeCell ref="A17:G17"/>
    <mergeCell ref="A18:G18"/>
    <mergeCell ref="H18:K18"/>
    <mergeCell ref="H17:K17"/>
    <mergeCell ref="A9:D9"/>
    <mergeCell ref="F7:H7"/>
    <mergeCell ref="I7:K7"/>
    <mergeCell ref="F8:H8"/>
    <mergeCell ref="F9:H9"/>
    <mergeCell ref="I8:K8"/>
    <mergeCell ref="I9:K9"/>
    <mergeCell ref="A11:K11"/>
    <mergeCell ref="H13:K13"/>
    <mergeCell ref="A13:G13"/>
    <mergeCell ref="A2:K2"/>
    <mergeCell ref="E4:K4"/>
    <mergeCell ref="F5:K5"/>
    <mergeCell ref="E5:E6"/>
    <mergeCell ref="F6:H6"/>
    <mergeCell ref="I6:K6"/>
    <mergeCell ref="A4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2"/>
  <sheetViews>
    <sheetView tabSelected="1" view="pageBreakPreview" zoomScale="70" zoomScaleSheetLayoutView="70" workbookViewId="0" topLeftCell="A1">
      <pane ySplit="9" topLeftCell="A68" activePane="bottomLeft" state="frozen"/>
      <selection pane="bottomLeft" activeCell="A51" sqref="A51:N80"/>
    </sheetView>
  </sheetViews>
  <sheetFormatPr defaultColWidth="0.875" defaultRowHeight="12.75"/>
  <cols>
    <col min="1" max="1" width="44.125" style="6" customWidth="1"/>
    <col min="2" max="2" width="8.75390625" style="6" customWidth="1"/>
    <col min="3" max="3" width="8.375" style="6" customWidth="1"/>
    <col min="4" max="4" width="8.625" style="6" customWidth="1"/>
    <col min="5" max="5" width="21.375" style="16" customWidth="1"/>
    <col min="6" max="6" width="14.625" style="16" customWidth="1"/>
    <col min="7" max="7" width="21.625" style="6" customWidth="1"/>
    <col min="8" max="9" width="18.375" style="6" customWidth="1"/>
    <col min="10" max="10" width="18.75390625" style="6" customWidth="1"/>
    <col min="11" max="11" width="18.875" style="6" customWidth="1"/>
    <col min="12" max="12" width="18.375" style="6" customWidth="1"/>
    <col min="13" max="13" width="15.75390625" style="6" customWidth="1"/>
    <col min="14" max="14" width="12.375" style="6" customWidth="1"/>
    <col min="15" max="16384" width="0.875" style="6" customWidth="1"/>
  </cols>
  <sheetData>
    <row r="1" spans="5:6" s="7" customFormat="1" ht="16.15" customHeight="1">
      <c r="E1" s="8"/>
      <c r="F1" s="8"/>
    </row>
    <row r="2" spans="1:14" s="9" customFormat="1" ht="25.9" customHeight="1">
      <c r="A2" s="169" t="s">
        <v>345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s="9" customFormat="1" ht="16.15" customHeight="1">
      <c r="A3" s="10"/>
      <c r="B3" s="10"/>
      <c r="C3" s="10"/>
      <c r="D3" s="10"/>
      <c r="E3" s="11"/>
      <c r="F3" s="11"/>
      <c r="G3" s="10"/>
      <c r="L3" s="168" t="s">
        <v>179</v>
      </c>
      <c r="M3" s="168"/>
      <c r="N3" s="168"/>
    </row>
    <row r="4" spans="1:14" s="12" customFormat="1" ht="63" customHeight="1">
      <c r="A4" s="161" t="s">
        <v>40</v>
      </c>
      <c r="B4" s="161" t="s">
        <v>165</v>
      </c>
      <c r="C4" s="172" t="s">
        <v>352</v>
      </c>
      <c r="D4" s="173"/>
      <c r="E4" s="174" t="s">
        <v>58</v>
      </c>
      <c r="F4" s="174" t="s">
        <v>54</v>
      </c>
      <c r="G4" s="172" t="s">
        <v>339</v>
      </c>
      <c r="H4" s="173"/>
      <c r="I4" s="173"/>
      <c r="J4" s="173"/>
      <c r="K4" s="173"/>
      <c r="L4" s="173"/>
      <c r="M4" s="173"/>
      <c r="N4" s="177"/>
    </row>
    <row r="5" spans="1:14" s="9" customFormat="1" ht="18.6" customHeight="1">
      <c r="A5" s="162"/>
      <c r="B5" s="162"/>
      <c r="C5" s="161" t="s">
        <v>310</v>
      </c>
      <c r="D5" s="161" t="s">
        <v>14</v>
      </c>
      <c r="E5" s="175"/>
      <c r="F5" s="175"/>
      <c r="G5" s="161" t="s">
        <v>344</v>
      </c>
      <c r="H5" s="181" t="s">
        <v>2</v>
      </c>
      <c r="I5" s="182"/>
      <c r="J5" s="182"/>
      <c r="K5" s="182"/>
      <c r="L5" s="182"/>
      <c r="M5" s="182"/>
      <c r="N5" s="183"/>
    </row>
    <row r="6" spans="1:14" s="9" customFormat="1" ht="69.6" customHeight="1">
      <c r="A6" s="162"/>
      <c r="B6" s="162"/>
      <c r="C6" s="162"/>
      <c r="D6" s="162"/>
      <c r="E6" s="175"/>
      <c r="F6" s="175"/>
      <c r="G6" s="162"/>
      <c r="H6" s="161" t="s">
        <v>340</v>
      </c>
      <c r="I6" s="170" t="s">
        <v>348</v>
      </c>
      <c r="J6" s="161" t="s">
        <v>341</v>
      </c>
      <c r="K6" s="161" t="s">
        <v>342</v>
      </c>
      <c r="L6" s="184" t="s">
        <v>343</v>
      </c>
      <c r="M6" s="185"/>
      <c r="N6" s="186"/>
    </row>
    <row r="7" spans="1:14" ht="16.15" customHeight="1">
      <c r="A7" s="162"/>
      <c r="B7" s="162"/>
      <c r="C7" s="162"/>
      <c r="D7" s="162"/>
      <c r="E7" s="175"/>
      <c r="F7" s="175"/>
      <c r="G7" s="162"/>
      <c r="H7" s="162"/>
      <c r="I7" s="187"/>
      <c r="J7" s="162"/>
      <c r="K7" s="162"/>
      <c r="L7" s="161" t="s">
        <v>140</v>
      </c>
      <c r="M7" s="170" t="s">
        <v>348</v>
      </c>
      <c r="N7" s="170" t="s">
        <v>350</v>
      </c>
    </row>
    <row r="8" spans="1:14" ht="88.9" customHeight="1">
      <c r="A8" s="163"/>
      <c r="B8" s="163"/>
      <c r="C8" s="163"/>
      <c r="D8" s="163"/>
      <c r="E8" s="176"/>
      <c r="F8" s="176"/>
      <c r="G8" s="163"/>
      <c r="H8" s="163"/>
      <c r="I8" s="171"/>
      <c r="J8" s="163"/>
      <c r="K8" s="163"/>
      <c r="L8" s="163"/>
      <c r="M8" s="171"/>
      <c r="N8" s="171"/>
    </row>
    <row r="9" spans="1:14" s="12" customFormat="1" ht="25.9" customHeight="1">
      <c r="A9" s="46">
        <v>1</v>
      </c>
      <c r="B9" s="46">
        <v>2</v>
      </c>
      <c r="C9" s="46">
        <v>3</v>
      </c>
      <c r="D9" s="46">
        <v>4</v>
      </c>
      <c r="E9" s="55" t="s">
        <v>346</v>
      </c>
      <c r="F9" s="55" t="s">
        <v>347</v>
      </c>
      <c r="G9" s="46">
        <v>5</v>
      </c>
      <c r="H9" s="46">
        <v>6</v>
      </c>
      <c r="I9" s="55" t="s">
        <v>351</v>
      </c>
      <c r="J9" s="46">
        <v>7</v>
      </c>
      <c r="K9" s="46">
        <v>8</v>
      </c>
      <c r="L9" s="46">
        <v>9</v>
      </c>
      <c r="M9" s="55" t="s">
        <v>349</v>
      </c>
      <c r="N9" s="61">
        <v>10</v>
      </c>
    </row>
    <row r="10" spans="1:14" s="12" customFormat="1" ht="25.9" customHeight="1">
      <c r="A10" s="178" t="s">
        <v>484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0"/>
    </row>
    <row r="11" spans="1:14" s="13" customFormat="1" ht="43.9" customHeight="1">
      <c r="A11" s="42" t="s">
        <v>55</v>
      </c>
      <c r="B11" s="43" t="s">
        <v>300</v>
      </c>
      <c r="C11" s="44" t="s">
        <v>8</v>
      </c>
      <c r="D11" s="44" t="s">
        <v>8</v>
      </c>
      <c r="E11" s="44" t="s">
        <v>8</v>
      </c>
      <c r="F11" s="44" t="s">
        <v>8</v>
      </c>
      <c r="G11" s="107">
        <f>337297.64+33508.81+202319.82</f>
        <v>573126.27</v>
      </c>
      <c r="H11" s="41">
        <f>H12+H13+H14</f>
        <v>337297.64</v>
      </c>
      <c r="I11" s="41">
        <f aca="true" t="shared" si="0" ref="I11:N11">I12+I13+I14</f>
        <v>337297.64</v>
      </c>
      <c r="J11" s="41">
        <f t="shared" si="0"/>
        <v>0</v>
      </c>
      <c r="K11" s="41">
        <f t="shared" si="0"/>
        <v>0</v>
      </c>
      <c r="L11" s="41">
        <f>M11</f>
        <v>235828.63</v>
      </c>
      <c r="M11" s="41">
        <f>33508.81+202319.82</f>
        <v>235828.63</v>
      </c>
      <c r="N11" s="41">
        <f t="shared" si="0"/>
        <v>0</v>
      </c>
    </row>
    <row r="12" spans="1:14" s="13" customFormat="1" ht="36" customHeight="1">
      <c r="A12" s="42" t="s">
        <v>428</v>
      </c>
      <c r="B12" s="43" t="s">
        <v>300</v>
      </c>
      <c r="C12" s="44"/>
      <c r="D12" s="44" t="s">
        <v>306</v>
      </c>
      <c r="E12" s="43" t="s">
        <v>427</v>
      </c>
      <c r="F12" s="44"/>
      <c r="G12" s="41">
        <f>H12+J12+K12+L12</f>
        <v>337297.64</v>
      </c>
      <c r="H12" s="41">
        <f>I12</f>
        <v>337297.64</v>
      </c>
      <c r="I12" s="41">
        <v>337297.64</v>
      </c>
      <c r="J12" s="41"/>
      <c r="K12" s="41"/>
      <c r="L12" s="41"/>
      <c r="M12" s="41"/>
      <c r="N12" s="62"/>
    </row>
    <row r="13" spans="1:14" s="13" customFormat="1" ht="36" customHeight="1">
      <c r="A13" s="42" t="s">
        <v>429</v>
      </c>
      <c r="B13" s="43"/>
      <c r="C13" s="44"/>
      <c r="D13" s="44" t="s">
        <v>306</v>
      </c>
      <c r="E13" s="44" t="s">
        <v>354</v>
      </c>
      <c r="F13" s="44"/>
      <c r="G13" s="41">
        <f>H13+J13+K13+L13</f>
        <v>33508.81</v>
      </c>
      <c r="H13" s="41"/>
      <c r="I13" s="41"/>
      <c r="J13" s="41"/>
      <c r="K13" s="41"/>
      <c r="L13" s="41">
        <f>M13</f>
        <v>33508.81</v>
      </c>
      <c r="M13" s="41">
        <v>33508.81</v>
      </c>
      <c r="N13" s="62"/>
    </row>
    <row r="14" spans="1:14" s="13" customFormat="1" ht="36" customHeight="1">
      <c r="A14" s="42" t="s">
        <v>430</v>
      </c>
      <c r="B14" s="43"/>
      <c r="C14" s="44"/>
      <c r="D14" s="44" t="s">
        <v>324</v>
      </c>
      <c r="E14" s="44" t="s">
        <v>353</v>
      </c>
      <c r="F14" s="44"/>
      <c r="G14" s="41" t="str">
        <f>L14</f>
        <v>202319.82</v>
      </c>
      <c r="H14" s="41"/>
      <c r="I14" s="41"/>
      <c r="J14" s="41"/>
      <c r="K14" s="41"/>
      <c r="L14" s="41" t="str">
        <f>M14</f>
        <v>202319.82</v>
      </c>
      <c r="M14" s="41" t="s">
        <v>521</v>
      </c>
      <c r="N14" s="62"/>
    </row>
    <row r="15" spans="1:14" s="14" customFormat="1" ht="26.45" customHeight="1">
      <c r="A15" s="53" t="s">
        <v>47</v>
      </c>
      <c r="B15" s="47" t="s">
        <v>299</v>
      </c>
      <c r="C15" s="45" t="s">
        <v>8</v>
      </c>
      <c r="D15" s="45" t="s">
        <v>8</v>
      </c>
      <c r="E15" s="45" t="s">
        <v>8</v>
      </c>
      <c r="F15" s="45" t="s">
        <v>8</v>
      </c>
      <c r="G15" s="52">
        <f>H15+J15+K15+L15</f>
        <v>27056400</v>
      </c>
      <c r="H15" s="52">
        <f>H17+H45+H39+H42</f>
        <v>25514300</v>
      </c>
      <c r="I15" s="52">
        <f>I17+I45+I39+I42</f>
        <v>25514300</v>
      </c>
      <c r="J15" s="52">
        <f>J17+J45+J39+J42</f>
        <v>142100</v>
      </c>
      <c r="K15" s="52">
        <f>K17+K45</f>
        <v>0</v>
      </c>
      <c r="L15" s="52">
        <f>L17+L45</f>
        <v>1400000</v>
      </c>
      <c r="M15" s="52">
        <f>M17+M45</f>
        <v>1400000</v>
      </c>
      <c r="N15" s="63">
        <f>N17+N45</f>
        <v>0</v>
      </c>
    </row>
    <row r="16" spans="1:14" s="14" customFormat="1" ht="26.45" customHeight="1">
      <c r="A16" s="42" t="s">
        <v>2</v>
      </c>
      <c r="B16" s="44"/>
      <c r="C16" s="44" t="s">
        <v>8</v>
      </c>
      <c r="D16" s="44" t="s">
        <v>8</v>
      </c>
      <c r="E16" s="44" t="s">
        <v>8</v>
      </c>
      <c r="F16" s="44" t="s">
        <v>8</v>
      </c>
      <c r="G16" s="41" t="s">
        <v>8</v>
      </c>
      <c r="H16" s="41" t="s">
        <v>8</v>
      </c>
      <c r="I16" s="41" t="s">
        <v>8</v>
      </c>
      <c r="J16" s="41" t="s">
        <v>8</v>
      </c>
      <c r="K16" s="41" t="s">
        <v>8</v>
      </c>
      <c r="L16" s="41" t="s">
        <v>8</v>
      </c>
      <c r="M16" s="41" t="s">
        <v>8</v>
      </c>
      <c r="N16" s="62" t="s">
        <v>8</v>
      </c>
    </row>
    <row r="17" spans="1:14" s="15" customFormat="1" ht="26.45" customHeight="1">
      <c r="A17" s="53" t="s">
        <v>326</v>
      </c>
      <c r="B17" s="47" t="s">
        <v>301</v>
      </c>
      <c r="C17" s="47"/>
      <c r="D17" s="47" t="s">
        <v>15</v>
      </c>
      <c r="E17" s="45" t="s">
        <v>8</v>
      </c>
      <c r="F17" s="45" t="s">
        <v>8</v>
      </c>
      <c r="G17" s="52">
        <f aca="true" t="shared" si="1" ref="G17:G93">H17+J17+K17+L17</f>
        <v>26914300</v>
      </c>
      <c r="H17" s="52">
        <f aca="true" t="shared" si="2" ref="H17:N17">H18+H24+H30+H35+H37+H39+H42</f>
        <v>25514300</v>
      </c>
      <c r="I17" s="52">
        <f t="shared" si="2"/>
        <v>25514300</v>
      </c>
      <c r="J17" s="52">
        <f t="shared" si="2"/>
        <v>0</v>
      </c>
      <c r="K17" s="52">
        <f t="shared" si="2"/>
        <v>0</v>
      </c>
      <c r="L17" s="52">
        <f t="shared" si="2"/>
        <v>1400000</v>
      </c>
      <c r="M17" s="52">
        <f t="shared" si="2"/>
        <v>1400000</v>
      </c>
      <c r="N17" s="63">
        <f t="shared" si="2"/>
        <v>0</v>
      </c>
    </row>
    <row r="18" spans="1:14" s="19" customFormat="1" ht="26.45" customHeight="1" hidden="1">
      <c r="A18" s="50" t="s">
        <v>148</v>
      </c>
      <c r="B18" s="48" t="s">
        <v>302</v>
      </c>
      <c r="C18" s="48"/>
      <c r="D18" s="48" t="s">
        <v>15</v>
      </c>
      <c r="E18" s="51" t="s">
        <v>8</v>
      </c>
      <c r="F18" s="51" t="s">
        <v>8</v>
      </c>
      <c r="G18" s="49">
        <f t="shared" si="1"/>
        <v>0</v>
      </c>
      <c r="H18" s="49">
        <f aca="true" t="shared" si="3" ref="H18:N18">H19+H20+H21+H22+H23</f>
        <v>0</v>
      </c>
      <c r="I18" s="49">
        <f t="shared" si="3"/>
        <v>0</v>
      </c>
      <c r="J18" s="49">
        <f t="shared" si="3"/>
        <v>0</v>
      </c>
      <c r="K18" s="49">
        <f t="shared" si="3"/>
        <v>0</v>
      </c>
      <c r="L18" s="49">
        <f t="shared" si="3"/>
        <v>0</v>
      </c>
      <c r="M18" s="49">
        <f t="shared" si="3"/>
        <v>0</v>
      </c>
      <c r="N18" s="64">
        <f t="shared" si="3"/>
        <v>0</v>
      </c>
    </row>
    <row r="19" spans="1:14" s="14" customFormat="1" ht="36.6" customHeight="1" hidden="1">
      <c r="A19" s="166" t="s">
        <v>149</v>
      </c>
      <c r="B19" s="164" t="s">
        <v>302</v>
      </c>
      <c r="C19" s="164"/>
      <c r="D19" s="164" t="s">
        <v>306</v>
      </c>
      <c r="E19" s="43" t="s">
        <v>114</v>
      </c>
      <c r="F19" s="43" t="s">
        <v>115</v>
      </c>
      <c r="G19" s="41">
        <f t="shared" si="1"/>
        <v>0</v>
      </c>
      <c r="H19" s="41"/>
      <c r="I19" s="41"/>
      <c r="J19" s="41"/>
      <c r="K19" s="41"/>
      <c r="L19" s="41"/>
      <c r="M19" s="41"/>
      <c r="N19" s="62"/>
    </row>
    <row r="20" spans="1:14" s="14" customFormat="1" ht="36.6" customHeight="1" hidden="1">
      <c r="A20" s="167"/>
      <c r="B20" s="165"/>
      <c r="C20" s="165"/>
      <c r="D20" s="165"/>
      <c r="E20" s="43" t="s">
        <v>116</v>
      </c>
      <c r="F20" s="43" t="s">
        <v>117</v>
      </c>
      <c r="G20" s="41">
        <f t="shared" si="1"/>
        <v>0</v>
      </c>
      <c r="H20" s="41"/>
      <c r="I20" s="41"/>
      <c r="J20" s="41"/>
      <c r="K20" s="41"/>
      <c r="L20" s="41"/>
      <c r="M20" s="41"/>
      <c r="N20" s="62"/>
    </row>
    <row r="21" spans="1:14" s="14" customFormat="1" ht="36.6" customHeight="1" hidden="1">
      <c r="A21" s="166" t="s">
        <v>150</v>
      </c>
      <c r="B21" s="164" t="s">
        <v>302</v>
      </c>
      <c r="C21" s="164"/>
      <c r="D21" s="164" t="s">
        <v>306</v>
      </c>
      <c r="E21" s="43" t="s">
        <v>114</v>
      </c>
      <c r="F21" s="43" t="s">
        <v>118</v>
      </c>
      <c r="G21" s="41">
        <f t="shared" si="1"/>
        <v>0</v>
      </c>
      <c r="H21" s="41"/>
      <c r="I21" s="41"/>
      <c r="J21" s="41"/>
      <c r="K21" s="41"/>
      <c r="L21" s="41"/>
      <c r="M21" s="41"/>
      <c r="N21" s="62"/>
    </row>
    <row r="22" spans="1:14" s="14" customFormat="1" ht="36.6" customHeight="1" hidden="1">
      <c r="A22" s="167"/>
      <c r="B22" s="165"/>
      <c r="C22" s="165"/>
      <c r="D22" s="165"/>
      <c r="E22" s="43" t="s">
        <v>116</v>
      </c>
      <c r="F22" s="43" t="s">
        <v>144</v>
      </c>
      <c r="G22" s="41">
        <f t="shared" si="1"/>
        <v>0</v>
      </c>
      <c r="H22" s="41"/>
      <c r="I22" s="41"/>
      <c r="J22" s="41"/>
      <c r="K22" s="41"/>
      <c r="L22" s="41"/>
      <c r="M22" s="41"/>
      <c r="N22" s="62"/>
    </row>
    <row r="23" spans="1:14" s="14" customFormat="1" ht="66.6" customHeight="1" hidden="1">
      <c r="A23" s="42" t="s">
        <v>151</v>
      </c>
      <c r="B23" s="43" t="s">
        <v>302</v>
      </c>
      <c r="C23" s="43"/>
      <c r="D23" s="43" t="s">
        <v>306</v>
      </c>
      <c r="E23" s="43" t="s">
        <v>114</v>
      </c>
      <c r="F23" s="43" t="s">
        <v>143</v>
      </c>
      <c r="G23" s="41">
        <f t="shared" si="1"/>
        <v>0</v>
      </c>
      <c r="H23" s="41"/>
      <c r="I23" s="41"/>
      <c r="J23" s="41"/>
      <c r="K23" s="41"/>
      <c r="L23" s="41"/>
      <c r="M23" s="41"/>
      <c r="N23" s="62"/>
    </row>
    <row r="24" spans="1:14" s="19" customFormat="1" ht="63" customHeight="1" hidden="1">
      <c r="A24" s="50" t="s">
        <v>152</v>
      </c>
      <c r="B24" s="48" t="s">
        <v>302</v>
      </c>
      <c r="C24" s="48"/>
      <c r="D24" s="48" t="s">
        <v>15</v>
      </c>
      <c r="E24" s="51" t="s">
        <v>8</v>
      </c>
      <c r="F24" s="51" t="s">
        <v>8</v>
      </c>
      <c r="G24" s="49">
        <f t="shared" si="1"/>
        <v>0</v>
      </c>
      <c r="H24" s="49">
        <f aca="true" t="shared" si="4" ref="H24:N24">H25+H26+H27+H28+H29</f>
        <v>0</v>
      </c>
      <c r="I24" s="49">
        <f t="shared" si="4"/>
        <v>0</v>
      </c>
      <c r="J24" s="49">
        <f t="shared" si="4"/>
        <v>0</v>
      </c>
      <c r="K24" s="49">
        <f t="shared" si="4"/>
        <v>0</v>
      </c>
      <c r="L24" s="49">
        <f t="shared" si="4"/>
        <v>0</v>
      </c>
      <c r="M24" s="49">
        <f t="shared" si="4"/>
        <v>0</v>
      </c>
      <c r="N24" s="64">
        <f t="shared" si="4"/>
        <v>0</v>
      </c>
    </row>
    <row r="25" spans="1:14" s="14" customFormat="1" ht="35.45" customHeight="1" hidden="1">
      <c r="A25" s="166" t="s">
        <v>153</v>
      </c>
      <c r="B25" s="164" t="s">
        <v>302</v>
      </c>
      <c r="C25" s="164"/>
      <c r="D25" s="164" t="s">
        <v>306</v>
      </c>
      <c r="E25" s="43" t="s">
        <v>114</v>
      </c>
      <c r="F25" s="43" t="s">
        <v>119</v>
      </c>
      <c r="G25" s="41">
        <f t="shared" si="1"/>
        <v>0</v>
      </c>
      <c r="H25" s="41"/>
      <c r="I25" s="41"/>
      <c r="J25" s="41"/>
      <c r="K25" s="41"/>
      <c r="L25" s="41"/>
      <c r="M25" s="41"/>
      <c r="N25" s="62"/>
    </row>
    <row r="26" spans="1:14" s="14" customFormat="1" ht="35.45" customHeight="1" hidden="1">
      <c r="A26" s="167"/>
      <c r="B26" s="165"/>
      <c r="C26" s="165"/>
      <c r="D26" s="165"/>
      <c r="E26" s="43" t="s">
        <v>116</v>
      </c>
      <c r="F26" s="43" t="s">
        <v>120</v>
      </c>
      <c r="G26" s="41">
        <f t="shared" si="1"/>
        <v>0</v>
      </c>
      <c r="H26" s="41"/>
      <c r="I26" s="41"/>
      <c r="J26" s="41"/>
      <c r="K26" s="41"/>
      <c r="L26" s="41"/>
      <c r="M26" s="41"/>
      <c r="N26" s="62"/>
    </row>
    <row r="27" spans="1:14" s="14" customFormat="1" ht="35.45" customHeight="1" hidden="1">
      <c r="A27" s="166" t="s">
        <v>154</v>
      </c>
      <c r="B27" s="164" t="s">
        <v>302</v>
      </c>
      <c r="C27" s="164"/>
      <c r="D27" s="164" t="s">
        <v>306</v>
      </c>
      <c r="E27" s="43" t="s">
        <v>114</v>
      </c>
      <c r="F27" s="43" t="s">
        <v>121</v>
      </c>
      <c r="G27" s="41">
        <f t="shared" si="1"/>
        <v>0</v>
      </c>
      <c r="H27" s="41"/>
      <c r="I27" s="41"/>
      <c r="J27" s="41"/>
      <c r="K27" s="41"/>
      <c r="L27" s="41"/>
      <c r="M27" s="41"/>
      <c r="N27" s="62"/>
    </row>
    <row r="28" spans="1:14" s="14" customFormat="1" ht="35.45" customHeight="1" hidden="1">
      <c r="A28" s="167"/>
      <c r="B28" s="165"/>
      <c r="C28" s="165"/>
      <c r="D28" s="165"/>
      <c r="E28" s="43" t="s">
        <v>116</v>
      </c>
      <c r="F28" s="43" t="s">
        <v>145</v>
      </c>
      <c r="G28" s="41">
        <f t="shared" si="1"/>
        <v>0</v>
      </c>
      <c r="H28" s="41"/>
      <c r="I28" s="41"/>
      <c r="J28" s="41"/>
      <c r="K28" s="41"/>
      <c r="L28" s="41"/>
      <c r="M28" s="41"/>
      <c r="N28" s="62"/>
    </row>
    <row r="29" spans="1:14" s="14" customFormat="1" ht="66" customHeight="1" hidden="1">
      <c r="A29" s="42" t="s">
        <v>155</v>
      </c>
      <c r="B29" s="43" t="s">
        <v>302</v>
      </c>
      <c r="C29" s="43"/>
      <c r="D29" s="43" t="s">
        <v>306</v>
      </c>
      <c r="E29" s="43" t="s">
        <v>114</v>
      </c>
      <c r="F29" s="43" t="s">
        <v>146</v>
      </c>
      <c r="G29" s="41">
        <f t="shared" si="1"/>
        <v>0</v>
      </c>
      <c r="H29" s="41"/>
      <c r="I29" s="41"/>
      <c r="J29" s="41"/>
      <c r="K29" s="41"/>
      <c r="L29" s="41"/>
      <c r="M29" s="41"/>
      <c r="N29" s="62"/>
    </row>
    <row r="30" spans="1:14" s="19" customFormat="1" ht="47.45" customHeight="1">
      <c r="A30" s="50" t="s">
        <v>156</v>
      </c>
      <c r="B30" s="48" t="s">
        <v>302</v>
      </c>
      <c r="C30" s="48"/>
      <c r="D30" s="48" t="s">
        <v>15</v>
      </c>
      <c r="E30" s="51" t="s">
        <v>8</v>
      </c>
      <c r="F30" s="51" t="s">
        <v>8</v>
      </c>
      <c r="G30" s="49">
        <f t="shared" si="1"/>
        <v>25514300</v>
      </c>
      <c r="H30" s="49">
        <f aca="true" t="shared" si="5" ref="H30:N30">H31+H32+H33+H34</f>
        <v>25514300</v>
      </c>
      <c r="I30" s="49">
        <f t="shared" si="5"/>
        <v>25514300</v>
      </c>
      <c r="J30" s="49">
        <f t="shared" si="5"/>
        <v>0</v>
      </c>
      <c r="K30" s="49">
        <f t="shared" si="5"/>
        <v>0</v>
      </c>
      <c r="L30" s="49">
        <f t="shared" si="5"/>
        <v>0</v>
      </c>
      <c r="M30" s="49">
        <f t="shared" si="5"/>
        <v>0</v>
      </c>
      <c r="N30" s="64">
        <f t="shared" si="5"/>
        <v>0</v>
      </c>
    </row>
    <row r="31" spans="1:14" s="14" customFormat="1" ht="63.6" customHeight="1">
      <c r="A31" s="42" t="s">
        <v>157</v>
      </c>
      <c r="B31" s="43" t="s">
        <v>302</v>
      </c>
      <c r="C31" s="43"/>
      <c r="D31" s="43" t="s">
        <v>306</v>
      </c>
      <c r="E31" s="43" t="s">
        <v>427</v>
      </c>
      <c r="F31" s="43" t="s">
        <v>431</v>
      </c>
      <c r="G31" s="41">
        <f t="shared" si="1"/>
        <v>16184404</v>
      </c>
      <c r="H31" s="41">
        <f>I31</f>
        <v>16184404</v>
      </c>
      <c r="I31" s="41">
        <v>16184404</v>
      </c>
      <c r="J31" s="41"/>
      <c r="K31" s="41"/>
      <c r="L31" s="41"/>
      <c r="M31" s="41"/>
      <c r="N31" s="62"/>
    </row>
    <row r="32" spans="1:14" s="14" customFormat="1" ht="52.9" customHeight="1">
      <c r="A32" s="42" t="s">
        <v>158</v>
      </c>
      <c r="B32" s="43" t="s">
        <v>302</v>
      </c>
      <c r="C32" s="43"/>
      <c r="D32" s="43" t="s">
        <v>306</v>
      </c>
      <c r="E32" s="43" t="s">
        <v>427</v>
      </c>
      <c r="F32" s="43" t="s">
        <v>432</v>
      </c>
      <c r="G32" s="41">
        <f t="shared" si="1"/>
        <v>9311896</v>
      </c>
      <c r="H32" s="41">
        <f>I32</f>
        <v>9311896</v>
      </c>
      <c r="I32" s="41">
        <v>9311896</v>
      </c>
      <c r="J32" s="41"/>
      <c r="K32" s="41"/>
      <c r="L32" s="41"/>
      <c r="M32" s="41"/>
      <c r="N32" s="62"/>
    </row>
    <row r="33" spans="1:14" s="14" customFormat="1" ht="68.45" customHeight="1">
      <c r="A33" s="42" t="s">
        <v>159</v>
      </c>
      <c r="B33" s="43" t="s">
        <v>302</v>
      </c>
      <c r="C33" s="43"/>
      <c r="D33" s="43" t="s">
        <v>306</v>
      </c>
      <c r="E33" s="43" t="s">
        <v>427</v>
      </c>
      <c r="F33" s="43" t="s">
        <v>433</v>
      </c>
      <c r="G33" s="41">
        <f t="shared" si="1"/>
        <v>18000</v>
      </c>
      <c r="H33" s="41">
        <f>I33</f>
        <v>18000</v>
      </c>
      <c r="I33" s="41">
        <v>18000</v>
      </c>
      <c r="J33" s="41"/>
      <c r="K33" s="41"/>
      <c r="L33" s="41"/>
      <c r="M33" s="41"/>
      <c r="N33" s="62"/>
    </row>
    <row r="34" spans="1:14" s="14" customFormat="1" ht="34.15" customHeight="1" hidden="1">
      <c r="A34" s="42" t="s">
        <v>160</v>
      </c>
      <c r="B34" s="43" t="s">
        <v>302</v>
      </c>
      <c r="C34" s="43"/>
      <c r="D34" s="43" t="s">
        <v>306</v>
      </c>
      <c r="E34" s="43" t="s">
        <v>114</v>
      </c>
      <c r="F34" s="43" t="s">
        <v>147</v>
      </c>
      <c r="G34" s="41">
        <f t="shared" si="1"/>
        <v>0</v>
      </c>
      <c r="H34" s="41"/>
      <c r="I34" s="41"/>
      <c r="J34" s="41"/>
      <c r="K34" s="41"/>
      <c r="L34" s="41"/>
      <c r="M34" s="41"/>
      <c r="N34" s="62"/>
    </row>
    <row r="35" spans="1:14" s="19" customFormat="1" ht="47.45" customHeight="1" hidden="1">
      <c r="A35" s="50" t="s">
        <v>161</v>
      </c>
      <c r="B35" s="48" t="s">
        <v>302</v>
      </c>
      <c r="C35" s="48"/>
      <c r="D35" s="48" t="s">
        <v>15</v>
      </c>
      <c r="E35" s="51" t="s">
        <v>8</v>
      </c>
      <c r="F35" s="51" t="s">
        <v>8</v>
      </c>
      <c r="G35" s="49">
        <f t="shared" si="1"/>
        <v>0</v>
      </c>
      <c r="H35" s="49">
        <f aca="true" t="shared" si="6" ref="H35:N35">H36</f>
        <v>0</v>
      </c>
      <c r="I35" s="49">
        <f t="shared" si="6"/>
        <v>0</v>
      </c>
      <c r="J35" s="49">
        <f t="shared" si="6"/>
        <v>0</v>
      </c>
      <c r="K35" s="49">
        <f t="shared" si="6"/>
        <v>0</v>
      </c>
      <c r="L35" s="49">
        <f t="shared" si="6"/>
        <v>0</v>
      </c>
      <c r="M35" s="49">
        <f t="shared" si="6"/>
        <v>0</v>
      </c>
      <c r="N35" s="64">
        <f t="shared" si="6"/>
        <v>0</v>
      </c>
    </row>
    <row r="36" spans="1:14" s="15" customFormat="1" ht="55.15" customHeight="1" hidden="1">
      <c r="A36" s="53" t="s">
        <v>162</v>
      </c>
      <c r="B36" s="47" t="s">
        <v>302</v>
      </c>
      <c r="C36" s="47"/>
      <c r="D36" s="47" t="s">
        <v>306</v>
      </c>
      <c r="E36" s="47" t="s">
        <v>114</v>
      </c>
      <c r="F36" s="47" t="s">
        <v>122</v>
      </c>
      <c r="G36" s="52">
        <f t="shared" si="1"/>
        <v>0</v>
      </c>
      <c r="H36" s="52"/>
      <c r="I36" s="52"/>
      <c r="J36" s="52"/>
      <c r="K36" s="52"/>
      <c r="L36" s="52"/>
      <c r="M36" s="52"/>
      <c r="N36" s="63"/>
    </row>
    <row r="37" spans="1:14" s="19" customFormat="1" ht="31.9" customHeight="1" hidden="1">
      <c r="A37" s="50" t="s">
        <v>163</v>
      </c>
      <c r="B37" s="48" t="s">
        <v>302</v>
      </c>
      <c r="C37" s="48"/>
      <c r="D37" s="48" t="s">
        <v>15</v>
      </c>
      <c r="E37" s="51" t="s">
        <v>8</v>
      </c>
      <c r="F37" s="51" t="s">
        <v>8</v>
      </c>
      <c r="G37" s="49">
        <f t="shared" si="1"/>
        <v>0</v>
      </c>
      <c r="H37" s="49">
        <f aca="true" t="shared" si="7" ref="H37:N37">H38</f>
        <v>0</v>
      </c>
      <c r="I37" s="49">
        <f t="shared" si="7"/>
        <v>0</v>
      </c>
      <c r="J37" s="49">
        <f t="shared" si="7"/>
        <v>0</v>
      </c>
      <c r="K37" s="49">
        <f t="shared" si="7"/>
        <v>0</v>
      </c>
      <c r="L37" s="49">
        <f t="shared" si="7"/>
        <v>0</v>
      </c>
      <c r="M37" s="49">
        <f t="shared" si="7"/>
        <v>0</v>
      </c>
      <c r="N37" s="64">
        <f t="shared" si="7"/>
        <v>0</v>
      </c>
    </row>
    <row r="38" spans="1:14" s="14" customFormat="1" ht="41.45" customHeight="1" hidden="1">
      <c r="A38" s="42" t="s">
        <v>164</v>
      </c>
      <c r="B38" s="43" t="s">
        <v>302</v>
      </c>
      <c r="C38" s="43"/>
      <c r="D38" s="43" t="s">
        <v>306</v>
      </c>
      <c r="E38" s="43" t="s">
        <v>114</v>
      </c>
      <c r="F38" s="43" t="s">
        <v>123</v>
      </c>
      <c r="G38" s="41">
        <f t="shared" si="1"/>
        <v>0</v>
      </c>
      <c r="H38" s="41"/>
      <c r="I38" s="41"/>
      <c r="J38" s="41"/>
      <c r="K38" s="41"/>
      <c r="L38" s="41"/>
      <c r="M38" s="41"/>
      <c r="N38" s="62"/>
    </row>
    <row r="39" spans="1:14" s="15" customFormat="1" ht="100.15" customHeight="1">
      <c r="A39" s="53" t="s">
        <v>125</v>
      </c>
      <c r="B39" s="47" t="s">
        <v>302</v>
      </c>
      <c r="C39" s="45" t="s">
        <v>8</v>
      </c>
      <c r="D39" s="45" t="s">
        <v>8</v>
      </c>
      <c r="E39" s="47" t="s">
        <v>354</v>
      </c>
      <c r="F39" s="45" t="s">
        <v>8</v>
      </c>
      <c r="G39" s="52">
        <f t="shared" si="1"/>
        <v>700000</v>
      </c>
      <c r="H39" s="52">
        <f aca="true" t="shared" si="8" ref="H39:N39">H40+H41</f>
        <v>0</v>
      </c>
      <c r="I39" s="52">
        <f t="shared" si="8"/>
        <v>0</v>
      </c>
      <c r="J39" s="52">
        <f t="shared" si="8"/>
        <v>0</v>
      </c>
      <c r="K39" s="52">
        <f t="shared" si="8"/>
        <v>0</v>
      </c>
      <c r="L39" s="52">
        <f t="shared" si="8"/>
        <v>700000</v>
      </c>
      <c r="M39" s="52">
        <f t="shared" si="8"/>
        <v>700000</v>
      </c>
      <c r="N39" s="63">
        <f t="shared" si="8"/>
        <v>0</v>
      </c>
    </row>
    <row r="40" spans="1:14" s="14" customFormat="1" ht="30" customHeight="1">
      <c r="A40" s="42" t="s">
        <v>16</v>
      </c>
      <c r="B40" s="43" t="s">
        <v>302</v>
      </c>
      <c r="C40" s="43"/>
      <c r="D40" s="43" t="s">
        <v>306</v>
      </c>
      <c r="E40" s="43" t="s">
        <v>354</v>
      </c>
      <c r="F40" s="44" t="s">
        <v>8</v>
      </c>
      <c r="G40" s="41">
        <f t="shared" si="1"/>
        <v>700000</v>
      </c>
      <c r="H40" s="41"/>
      <c r="I40" s="41"/>
      <c r="J40" s="41"/>
      <c r="K40" s="41"/>
      <c r="L40" s="41">
        <f>M40</f>
        <v>700000</v>
      </c>
      <c r="M40" s="41">
        <v>700000</v>
      </c>
      <c r="N40" s="62"/>
    </row>
    <row r="41" spans="1:14" s="14" customFormat="1" ht="30" customHeight="1">
      <c r="A41" s="42" t="s">
        <v>41</v>
      </c>
      <c r="B41" s="43" t="s">
        <v>302</v>
      </c>
      <c r="C41" s="43"/>
      <c r="D41" s="43" t="s">
        <v>306</v>
      </c>
      <c r="E41" s="43" t="s">
        <v>354</v>
      </c>
      <c r="F41" s="44" t="s">
        <v>8</v>
      </c>
      <c r="G41" s="41">
        <f t="shared" si="1"/>
        <v>0</v>
      </c>
      <c r="H41" s="41"/>
      <c r="I41" s="41"/>
      <c r="J41" s="41"/>
      <c r="K41" s="41"/>
      <c r="L41" s="41"/>
      <c r="M41" s="41"/>
      <c r="N41" s="62"/>
    </row>
    <row r="42" spans="1:14" s="15" customFormat="1" ht="30" customHeight="1">
      <c r="A42" s="53" t="s">
        <v>126</v>
      </c>
      <c r="B42" s="45" t="s">
        <v>8</v>
      </c>
      <c r="C42" s="45" t="s">
        <v>8</v>
      </c>
      <c r="D42" s="45" t="s">
        <v>8</v>
      </c>
      <c r="E42" s="45" t="s">
        <v>8</v>
      </c>
      <c r="F42" s="45" t="s">
        <v>8</v>
      </c>
      <c r="G42" s="52">
        <f t="shared" si="1"/>
        <v>700000</v>
      </c>
      <c r="H42" s="52">
        <f aca="true" t="shared" si="9" ref="H42:N42">SUM(H43:H44)</f>
        <v>0</v>
      </c>
      <c r="I42" s="52">
        <f t="shared" si="9"/>
        <v>0</v>
      </c>
      <c r="J42" s="52">
        <f t="shared" si="9"/>
        <v>0</v>
      </c>
      <c r="K42" s="52">
        <f t="shared" si="9"/>
        <v>0</v>
      </c>
      <c r="L42" s="52">
        <f t="shared" si="9"/>
        <v>700000</v>
      </c>
      <c r="M42" s="52">
        <f t="shared" si="9"/>
        <v>700000</v>
      </c>
      <c r="N42" s="63">
        <f t="shared" si="9"/>
        <v>0</v>
      </c>
    </row>
    <row r="43" spans="1:14" s="15" customFormat="1" ht="30" customHeight="1">
      <c r="A43" s="42" t="s">
        <v>130</v>
      </c>
      <c r="B43" s="43" t="s">
        <v>302</v>
      </c>
      <c r="C43" s="43"/>
      <c r="D43" s="43" t="s">
        <v>324</v>
      </c>
      <c r="E43" s="43" t="s">
        <v>353</v>
      </c>
      <c r="F43" s="44" t="s">
        <v>8</v>
      </c>
      <c r="G43" s="41">
        <f t="shared" si="1"/>
        <v>700000</v>
      </c>
      <c r="H43" s="52"/>
      <c r="I43" s="52"/>
      <c r="J43" s="52"/>
      <c r="K43" s="41"/>
      <c r="L43" s="41">
        <f>M43</f>
        <v>700000</v>
      </c>
      <c r="M43" s="41">
        <v>700000</v>
      </c>
      <c r="N43" s="62"/>
    </row>
    <row r="44" spans="1:14" s="15" customFormat="1" ht="30" customHeight="1">
      <c r="A44" s="42"/>
      <c r="B44" s="43" t="s">
        <v>302</v>
      </c>
      <c r="C44" s="43"/>
      <c r="D44" s="43" t="s">
        <v>322</v>
      </c>
      <c r="E44" s="43"/>
      <c r="F44" s="44" t="s">
        <v>8</v>
      </c>
      <c r="G44" s="41">
        <f t="shared" si="1"/>
        <v>0</v>
      </c>
      <c r="H44" s="52"/>
      <c r="I44" s="52"/>
      <c r="J44" s="52"/>
      <c r="K44" s="41"/>
      <c r="L44" s="41"/>
      <c r="M44" s="41"/>
      <c r="N44" s="62"/>
    </row>
    <row r="45" spans="1:14" s="15" customFormat="1" ht="21" customHeight="1">
      <c r="A45" s="53" t="s">
        <v>124</v>
      </c>
      <c r="B45" s="47" t="s">
        <v>303</v>
      </c>
      <c r="C45" s="47"/>
      <c r="D45" s="47" t="s">
        <v>17</v>
      </c>
      <c r="E45" s="45" t="s">
        <v>8</v>
      </c>
      <c r="F45" s="45" t="s">
        <v>8</v>
      </c>
      <c r="G45" s="52">
        <f t="shared" si="1"/>
        <v>142100</v>
      </c>
      <c r="H45" s="52">
        <f aca="true" t="shared" si="10" ref="H45:N45">SUM(H46:H49)</f>
        <v>0</v>
      </c>
      <c r="I45" s="52">
        <f t="shared" si="10"/>
        <v>0</v>
      </c>
      <c r="J45" s="52">
        <f t="shared" si="10"/>
        <v>142100</v>
      </c>
      <c r="K45" s="52">
        <f t="shared" si="10"/>
        <v>0</v>
      </c>
      <c r="L45" s="52">
        <f t="shared" si="10"/>
        <v>0</v>
      </c>
      <c r="M45" s="52">
        <f t="shared" si="10"/>
        <v>0</v>
      </c>
      <c r="N45" s="63">
        <f t="shared" si="10"/>
        <v>0</v>
      </c>
    </row>
    <row r="46" spans="1:14" s="14" customFormat="1" ht="196.5" customHeight="1">
      <c r="A46" s="42" t="s">
        <v>434</v>
      </c>
      <c r="B46" s="43" t="s">
        <v>304</v>
      </c>
      <c r="C46" s="43"/>
      <c r="D46" s="43" t="s">
        <v>305</v>
      </c>
      <c r="E46" s="44" t="s">
        <v>8</v>
      </c>
      <c r="F46" s="44" t="s">
        <v>435</v>
      </c>
      <c r="G46" s="41">
        <f t="shared" si="1"/>
        <v>35100</v>
      </c>
      <c r="H46" s="41"/>
      <c r="I46" s="41"/>
      <c r="J46" s="41">
        <v>35100</v>
      </c>
      <c r="K46" s="41"/>
      <c r="L46" s="41"/>
      <c r="M46" s="41"/>
      <c r="N46" s="62"/>
    </row>
    <row r="47" spans="1:14" s="14" customFormat="1" ht="137.25" customHeight="1">
      <c r="A47" s="70" t="s">
        <v>436</v>
      </c>
      <c r="B47" s="43" t="s">
        <v>304</v>
      </c>
      <c r="C47" s="43"/>
      <c r="D47" s="43" t="s">
        <v>305</v>
      </c>
      <c r="E47" s="71" t="s">
        <v>8</v>
      </c>
      <c r="F47" s="44" t="s">
        <v>437</v>
      </c>
      <c r="G47" s="41">
        <f t="shared" si="1"/>
        <v>8000</v>
      </c>
      <c r="H47" s="41"/>
      <c r="I47" s="41"/>
      <c r="J47" s="41">
        <v>8000</v>
      </c>
      <c r="K47" s="41"/>
      <c r="L47" s="41"/>
      <c r="M47" s="41"/>
      <c r="N47" s="62"/>
    </row>
    <row r="48" spans="1:14" s="14" customFormat="1" ht="137.25" customHeight="1">
      <c r="A48" s="78" t="s">
        <v>477</v>
      </c>
      <c r="B48" s="43" t="s">
        <v>304</v>
      </c>
      <c r="C48" s="43"/>
      <c r="D48" s="43" t="s">
        <v>305</v>
      </c>
      <c r="E48" s="44"/>
      <c r="F48" s="44" t="s">
        <v>464</v>
      </c>
      <c r="G48" s="41">
        <f t="shared" si="1"/>
        <v>0</v>
      </c>
      <c r="H48" s="41"/>
      <c r="I48" s="41"/>
      <c r="J48" s="41"/>
      <c r="K48" s="41"/>
      <c r="L48" s="41"/>
      <c r="M48" s="41"/>
      <c r="N48" s="62"/>
    </row>
    <row r="49" spans="1:14" s="14" customFormat="1" ht="250.5" customHeight="1">
      <c r="A49" s="42" t="s">
        <v>438</v>
      </c>
      <c r="B49" s="43" t="s">
        <v>304</v>
      </c>
      <c r="C49" s="43"/>
      <c r="D49" s="43" t="s">
        <v>305</v>
      </c>
      <c r="E49" s="71" t="s">
        <v>8</v>
      </c>
      <c r="F49" s="44" t="s">
        <v>439</v>
      </c>
      <c r="G49" s="41">
        <f t="shared" si="1"/>
        <v>99000</v>
      </c>
      <c r="H49" s="41"/>
      <c r="I49" s="41"/>
      <c r="J49" s="41">
        <v>99000</v>
      </c>
      <c r="K49" s="41"/>
      <c r="L49" s="41"/>
      <c r="M49" s="41"/>
      <c r="N49" s="62"/>
    </row>
    <row r="50" spans="1:14" s="15" customFormat="1" ht="30" customHeight="1">
      <c r="A50" s="53" t="s">
        <v>42</v>
      </c>
      <c r="B50" s="47" t="s">
        <v>307</v>
      </c>
      <c r="C50" s="45" t="s">
        <v>8</v>
      </c>
      <c r="D50" s="45" t="s">
        <v>8</v>
      </c>
      <c r="E50" s="45" t="s">
        <v>8</v>
      </c>
      <c r="F50" s="45" t="s">
        <v>8</v>
      </c>
      <c r="G50" s="52">
        <f>H50+J50+K50+L50</f>
        <v>27629526.27</v>
      </c>
      <c r="H50" s="52">
        <f>H51+H60+H64+H70</f>
        <v>25851597.64</v>
      </c>
      <c r="I50" s="52">
        <f aca="true" t="shared" si="11" ref="I50:N50">I51+I60+I64+I70</f>
        <v>25851597.64</v>
      </c>
      <c r="J50" s="52">
        <f>J51+J60+J64+J70</f>
        <v>142100</v>
      </c>
      <c r="K50" s="67">
        <f t="shared" si="11"/>
        <v>0</v>
      </c>
      <c r="L50" s="52">
        <f t="shared" si="11"/>
        <v>1635828.6300000001</v>
      </c>
      <c r="M50" s="52">
        <f t="shared" si="11"/>
        <v>1635828.6300000001</v>
      </c>
      <c r="N50" s="63">
        <f t="shared" si="11"/>
        <v>0</v>
      </c>
    </row>
    <row r="51" spans="1:14" s="60" customFormat="1" ht="30.75" customHeight="1">
      <c r="A51" s="72" t="s">
        <v>328</v>
      </c>
      <c r="B51" s="57" t="s">
        <v>327</v>
      </c>
      <c r="C51" s="57" t="s">
        <v>299</v>
      </c>
      <c r="D51" s="58" t="s">
        <v>8</v>
      </c>
      <c r="E51" s="58"/>
      <c r="F51" s="58"/>
      <c r="G51" s="59">
        <f t="shared" si="1"/>
        <v>23539284.81</v>
      </c>
      <c r="H51" s="59">
        <f>SUM(H52:H58)</f>
        <v>22825776</v>
      </c>
      <c r="I51" s="59">
        <f>SUM(I52:I58)</f>
        <v>22825776</v>
      </c>
      <c r="J51" s="59">
        <f aca="true" t="shared" si="12" ref="J51:N51">SUM(J52:J57)</f>
        <v>0</v>
      </c>
      <c r="K51" s="59">
        <f t="shared" si="12"/>
        <v>0</v>
      </c>
      <c r="L51" s="59">
        <f>SUM(L52:L59)</f>
        <v>713508.81</v>
      </c>
      <c r="M51" s="59">
        <f>SUM(M52:M59)</f>
        <v>713508.81</v>
      </c>
      <c r="N51" s="65">
        <f t="shared" si="12"/>
        <v>0</v>
      </c>
    </row>
    <row r="52" spans="1:14" s="14" customFormat="1" ht="30" customHeight="1">
      <c r="A52" s="42" t="s">
        <v>132</v>
      </c>
      <c r="B52" s="43" t="s">
        <v>18</v>
      </c>
      <c r="C52" s="43" t="s">
        <v>318</v>
      </c>
      <c r="D52" s="43" t="s">
        <v>18</v>
      </c>
      <c r="E52" s="73" t="s">
        <v>441</v>
      </c>
      <c r="F52" s="43" t="s">
        <v>431</v>
      </c>
      <c r="G52" s="41">
        <f>H52+J52+K52+L52</f>
        <v>12430417</v>
      </c>
      <c r="H52" s="41">
        <f>I52</f>
        <v>12430417</v>
      </c>
      <c r="I52" s="41">
        <v>12430417</v>
      </c>
      <c r="J52" s="41"/>
      <c r="K52" s="41"/>
      <c r="L52" s="41"/>
      <c r="M52" s="41"/>
      <c r="N52" s="62"/>
    </row>
    <row r="53" spans="1:14" s="14" customFormat="1" ht="30" customHeight="1">
      <c r="A53" s="42" t="s">
        <v>132</v>
      </c>
      <c r="B53" s="43" t="s">
        <v>18</v>
      </c>
      <c r="C53" s="43" t="s">
        <v>318</v>
      </c>
      <c r="D53" s="43" t="s">
        <v>18</v>
      </c>
      <c r="E53" s="73" t="s">
        <v>441</v>
      </c>
      <c r="F53" s="43" t="s">
        <v>432</v>
      </c>
      <c r="G53" s="41">
        <f t="shared" si="1"/>
        <v>5086869</v>
      </c>
      <c r="H53" s="41">
        <f>I53</f>
        <v>5086869</v>
      </c>
      <c r="I53" s="41">
        <f>4936869+150000</f>
        <v>5086869</v>
      </c>
      <c r="J53" s="41"/>
      <c r="K53" s="41"/>
      <c r="L53" s="41"/>
      <c r="M53" s="41"/>
      <c r="N53" s="62"/>
    </row>
    <row r="54" spans="1:14" s="14" customFormat="1" ht="30" customHeight="1">
      <c r="A54" s="42" t="s">
        <v>132</v>
      </c>
      <c r="B54" s="43" t="s">
        <v>18</v>
      </c>
      <c r="C54" s="43" t="s">
        <v>318</v>
      </c>
      <c r="D54" s="43" t="s">
        <v>18</v>
      </c>
      <c r="E54" s="73" t="s">
        <v>442</v>
      </c>
      <c r="F54" s="44"/>
      <c r="G54" s="41">
        <f t="shared" si="1"/>
        <v>548778</v>
      </c>
      <c r="H54" s="41"/>
      <c r="I54" s="41"/>
      <c r="J54" s="41"/>
      <c r="K54" s="41"/>
      <c r="L54" s="41">
        <f>M54</f>
        <v>548778</v>
      </c>
      <c r="M54" s="41">
        <v>548778</v>
      </c>
      <c r="N54" s="62"/>
    </row>
    <row r="55" spans="1:14" s="14" customFormat="1" ht="30" customHeight="1">
      <c r="A55" s="42" t="s">
        <v>25</v>
      </c>
      <c r="B55" s="43" t="s">
        <v>18</v>
      </c>
      <c r="C55" s="43" t="s">
        <v>317</v>
      </c>
      <c r="D55" s="43" t="s">
        <v>19</v>
      </c>
      <c r="E55" s="73"/>
      <c r="F55" s="43"/>
      <c r="G55" s="41">
        <f t="shared" si="1"/>
        <v>0</v>
      </c>
      <c r="H55" s="41"/>
      <c r="I55" s="41"/>
      <c r="J55" s="41"/>
      <c r="K55" s="41"/>
      <c r="L55" s="41">
        <f>M55</f>
        <v>0</v>
      </c>
      <c r="M55" s="41"/>
      <c r="N55" s="62"/>
    </row>
    <row r="56" spans="1:14" s="14" customFormat="1" ht="30" customHeight="1">
      <c r="A56" s="42" t="s">
        <v>335</v>
      </c>
      <c r="B56" s="43" t="s">
        <v>18</v>
      </c>
      <c r="C56" s="43" t="s">
        <v>317</v>
      </c>
      <c r="D56" s="43" t="s">
        <v>22</v>
      </c>
      <c r="E56" s="73" t="s">
        <v>443</v>
      </c>
      <c r="F56" s="43" t="s">
        <v>432</v>
      </c>
      <c r="G56" s="41">
        <f t="shared" si="1"/>
        <v>8000</v>
      </c>
      <c r="H56" s="41">
        <f>I56</f>
        <v>8000</v>
      </c>
      <c r="I56" s="41">
        <v>8000</v>
      </c>
      <c r="J56" s="41"/>
      <c r="K56" s="41"/>
      <c r="L56" s="41"/>
      <c r="M56" s="41"/>
      <c r="N56" s="62"/>
    </row>
    <row r="57" spans="1:14" s="14" customFormat="1" ht="30" customHeight="1">
      <c r="A57" s="42" t="s">
        <v>26</v>
      </c>
      <c r="B57" s="43" t="s">
        <v>18</v>
      </c>
      <c r="C57" s="43" t="s">
        <v>319</v>
      </c>
      <c r="D57" s="43" t="s">
        <v>20</v>
      </c>
      <c r="E57" s="73" t="s">
        <v>444</v>
      </c>
      <c r="F57" s="43" t="s">
        <v>431</v>
      </c>
      <c r="G57" s="41">
        <f t="shared" si="1"/>
        <v>3753987</v>
      </c>
      <c r="H57" s="41">
        <f>I57</f>
        <v>3753987</v>
      </c>
      <c r="I57" s="41">
        <v>3753987</v>
      </c>
      <c r="J57" s="41"/>
      <c r="K57" s="41"/>
      <c r="L57" s="41"/>
      <c r="M57" s="41"/>
      <c r="N57" s="62"/>
    </row>
    <row r="58" spans="1:14" s="14" customFormat="1" ht="30" customHeight="1">
      <c r="A58" s="42" t="s">
        <v>26</v>
      </c>
      <c r="B58" s="43" t="s">
        <v>18</v>
      </c>
      <c r="C58" s="43" t="s">
        <v>319</v>
      </c>
      <c r="D58" s="43" t="s">
        <v>20</v>
      </c>
      <c r="E58" s="73" t="s">
        <v>444</v>
      </c>
      <c r="F58" s="43" t="s">
        <v>432</v>
      </c>
      <c r="G58" s="41">
        <f t="shared" si="1"/>
        <v>1546503</v>
      </c>
      <c r="H58" s="41">
        <f>I58</f>
        <v>1546503</v>
      </c>
      <c r="I58" s="41">
        <f>1490930+55573</f>
        <v>1546503</v>
      </c>
      <c r="J58" s="41"/>
      <c r="K58" s="41"/>
      <c r="L58" s="41"/>
      <c r="M58" s="41"/>
      <c r="N58" s="62"/>
    </row>
    <row r="59" spans="1:14" s="14" customFormat="1" ht="30" customHeight="1">
      <c r="A59" s="42" t="s">
        <v>26</v>
      </c>
      <c r="B59" s="43" t="s">
        <v>18</v>
      </c>
      <c r="C59" s="43" t="s">
        <v>319</v>
      </c>
      <c r="D59" s="43" t="s">
        <v>20</v>
      </c>
      <c r="E59" s="73" t="s">
        <v>445</v>
      </c>
      <c r="F59" s="44"/>
      <c r="G59" s="41">
        <f>H59+J59+K59+L59</f>
        <v>164730.81</v>
      </c>
      <c r="H59" s="41"/>
      <c r="I59" s="41"/>
      <c r="J59" s="41"/>
      <c r="K59" s="41"/>
      <c r="L59" s="41">
        <f>M59</f>
        <v>164730.81</v>
      </c>
      <c r="M59" s="41">
        <v>164730.81</v>
      </c>
      <c r="N59" s="62"/>
    </row>
    <row r="60" spans="1:14" s="60" customFormat="1" ht="38.45" customHeight="1">
      <c r="A60" s="56" t="s">
        <v>332</v>
      </c>
      <c r="B60" s="57" t="s">
        <v>329</v>
      </c>
      <c r="C60" s="58" t="s">
        <v>8</v>
      </c>
      <c r="D60" s="58" t="s">
        <v>8</v>
      </c>
      <c r="E60" s="58"/>
      <c r="F60" s="58"/>
      <c r="G60" s="59">
        <f t="shared" si="1"/>
        <v>10000</v>
      </c>
      <c r="H60" s="59">
        <f aca="true" t="shared" si="13" ref="H60:N60">SUM(H61:H62)</f>
        <v>0</v>
      </c>
      <c r="I60" s="59">
        <f t="shared" si="13"/>
        <v>0</v>
      </c>
      <c r="J60" s="59">
        <f>SUM(J61:J63)</f>
        <v>10000</v>
      </c>
      <c r="K60" s="59">
        <f t="shared" si="13"/>
        <v>0</v>
      </c>
      <c r="L60" s="59">
        <f t="shared" si="13"/>
        <v>0</v>
      </c>
      <c r="M60" s="59">
        <f t="shared" si="13"/>
        <v>0</v>
      </c>
      <c r="N60" s="65">
        <f t="shared" si="13"/>
        <v>0</v>
      </c>
    </row>
    <row r="61" spans="1:14" s="14" customFormat="1" ht="30" customHeight="1">
      <c r="A61" s="42" t="s">
        <v>37</v>
      </c>
      <c r="B61" s="43" t="s">
        <v>21</v>
      </c>
      <c r="C61" s="43" t="s">
        <v>317</v>
      </c>
      <c r="D61" s="43" t="s">
        <v>33</v>
      </c>
      <c r="E61" s="44"/>
      <c r="F61" s="44"/>
      <c r="G61" s="41">
        <f t="shared" si="1"/>
        <v>0</v>
      </c>
      <c r="H61" s="41"/>
      <c r="I61" s="41"/>
      <c r="J61" s="41"/>
      <c r="K61" s="41"/>
      <c r="L61" s="41"/>
      <c r="M61" s="41"/>
      <c r="N61" s="62"/>
    </row>
    <row r="62" spans="1:14" s="14" customFormat="1" ht="30" customHeight="1">
      <c r="A62" s="42" t="s">
        <v>308</v>
      </c>
      <c r="B62" s="43" t="s">
        <v>21</v>
      </c>
      <c r="C62" s="43" t="s">
        <v>35</v>
      </c>
      <c r="D62" s="43" t="s">
        <v>309</v>
      </c>
      <c r="E62" s="44"/>
      <c r="F62" s="44" t="s">
        <v>435</v>
      </c>
      <c r="G62" s="41">
        <f t="shared" si="1"/>
        <v>10000</v>
      </c>
      <c r="H62" s="41"/>
      <c r="I62" s="41"/>
      <c r="J62" s="41">
        <v>10000</v>
      </c>
      <c r="K62" s="41"/>
      <c r="L62" s="41"/>
      <c r="M62" s="41"/>
      <c r="N62" s="62"/>
    </row>
    <row r="63" spans="1:14" s="14" customFormat="1" ht="30" customHeight="1">
      <c r="A63" s="42" t="s">
        <v>308</v>
      </c>
      <c r="B63" s="43" t="s">
        <v>21</v>
      </c>
      <c r="C63" s="43" t="s">
        <v>463</v>
      </c>
      <c r="D63" s="43" t="s">
        <v>309</v>
      </c>
      <c r="E63" s="44"/>
      <c r="F63" s="44" t="s">
        <v>435</v>
      </c>
      <c r="G63" s="41">
        <f t="shared" si="1"/>
        <v>0</v>
      </c>
      <c r="H63" s="41"/>
      <c r="I63" s="41"/>
      <c r="J63" s="41"/>
      <c r="K63" s="41"/>
      <c r="L63" s="41"/>
      <c r="M63" s="41"/>
      <c r="N63" s="62"/>
    </row>
    <row r="64" spans="1:14" s="60" customFormat="1" ht="30" customHeight="1">
      <c r="A64" s="56" t="s">
        <v>333</v>
      </c>
      <c r="B64" s="57" t="s">
        <v>330</v>
      </c>
      <c r="C64" s="58" t="s">
        <v>8</v>
      </c>
      <c r="D64" s="58" t="s">
        <v>8</v>
      </c>
      <c r="E64" s="58"/>
      <c r="F64" s="58"/>
      <c r="G64" s="59">
        <f t="shared" si="1"/>
        <v>19000</v>
      </c>
      <c r="H64" s="59">
        <f>I64</f>
        <v>18000</v>
      </c>
      <c r="I64" s="59">
        <f aca="true" t="shared" si="14" ref="I64:N64">SUM(I65:I68)</f>
        <v>18000</v>
      </c>
      <c r="J64" s="59">
        <f t="shared" si="14"/>
        <v>0</v>
      </c>
      <c r="K64" s="59">
        <f t="shared" si="14"/>
        <v>0</v>
      </c>
      <c r="L64" s="59">
        <f>SUM(L65:L69)</f>
        <v>1000</v>
      </c>
      <c r="M64" s="59">
        <f>SUM(M65:M69)</f>
        <v>1000</v>
      </c>
      <c r="N64" s="65">
        <f t="shared" si="14"/>
        <v>0</v>
      </c>
    </row>
    <row r="65" spans="1:14" s="14" customFormat="1" ht="30" customHeight="1">
      <c r="A65" s="42" t="s">
        <v>313</v>
      </c>
      <c r="B65" s="43" t="s">
        <v>312</v>
      </c>
      <c r="C65" s="43" t="s">
        <v>314</v>
      </c>
      <c r="D65" s="43" t="s">
        <v>309</v>
      </c>
      <c r="E65" s="44"/>
      <c r="F65" s="44"/>
      <c r="G65" s="41">
        <f t="shared" si="1"/>
        <v>0</v>
      </c>
      <c r="H65" s="41"/>
      <c r="I65" s="41"/>
      <c r="J65" s="41"/>
      <c r="K65" s="41"/>
      <c r="L65" s="41"/>
      <c r="M65" s="41"/>
      <c r="N65" s="62"/>
    </row>
    <row r="66" spans="1:14" s="14" customFormat="1" ht="30" customHeight="1">
      <c r="A66" s="42" t="s">
        <v>313</v>
      </c>
      <c r="B66" s="43" t="s">
        <v>312</v>
      </c>
      <c r="C66" s="43" t="s">
        <v>315</v>
      </c>
      <c r="D66" s="43" t="s">
        <v>316</v>
      </c>
      <c r="E66" s="73" t="s">
        <v>446</v>
      </c>
      <c r="F66" s="43" t="s">
        <v>433</v>
      </c>
      <c r="G66" s="41">
        <f t="shared" si="1"/>
        <v>18000</v>
      </c>
      <c r="H66" s="41">
        <f>I66</f>
        <v>18000</v>
      </c>
      <c r="I66" s="41">
        <v>18000</v>
      </c>
      <c r="J66" s="41"/>
      <c r="K66" s="41"/>
      <c r="L66" s="41"/>
      <c r="M66" s="41"/>
      <c r="N66" s="62"/>
    </row>
    <row r="67" spans="1:14" s="14" customFormat="1" ht="30" customHeight="1">
      <c r="A67" s="42" t="s">
        <v>313</v>
      </c>
      <c r="B67" s="43" t="s">
        <v>312</v>
      </c>
      <c r="C67" s="43" t="s">
        <v>336</v>
      </c>
      <c r="D67" s="43" t="s">
        <v>316</v>
      </c>
      <c r="E67" s="73" t="s">
        <v>447</v>
      </c>
      <c r="F67" s="43" t="s">
        <v>433</v>
      </c>
      <c r="G67" s="41">
        <f t="shared" si="1"/>
        <v>0</v>
      </c>
      <c r="H67" s="41">
        <f aca="true" t="shared" si="15" ref="H67:H68">I67</f>
        <v>0</v>
      </c>
      <c r="I67" s="41">
        <v>0</v>
      </c>
      <c r="J67" s="41"/>
      <c r="K67" s="41"/>
      <c r="L67" s="41"/>
      <c r="M67" s="41"/>
      <c r="N67" s="62"/>
    </row>
    <row r="68" spans="1:14" s="14" customFormat="1" ht="30" customHeight="1">
      <c r="A68" s="42" t="s">
        <v>313</v>
      </c>
      <c r="B68" s="43" t="s">
        <v>312</v>
      </c>
      <c r="C68" s="43" t="s">
        <v>337</v>
      </c>
      <c r="D68" s="43" t="s">
        <v>440</v>
      </c>
      <c r="E68" s="73" t="s">
        <v>448</v>
      </c>
      <c r="F68" s="43" t="s">
        <v>433</v>
      </c>
      <c r="G68" s="41">
        <f t="shared" si="1"/>
        <v>0</v>
      </c>
      <c r="H68" s="41">
        <f t="shared" si="15"/>
        <v>0</v>
      </c>
      <c r="I68" s="41">
        <v>0</v>
      </c>
      <c r="J68" s="41"/>
      <c r="K68" s="41"/>
      <c r="L68" s="41"/>
      <c r="M68" s="41"/>
      <c r="N68" s="62"/>
    </row>
    <row r="69" spans="1:14" s="14" customFormat="1" ht="30" customHeight="1">
      <c r="A69" s="42" t="s">
        <v>313</v>
      </c>
      <c r="B69" s="43" t="s">
        <v>312</v>
      </c>
      <c r="C69" s="43" t="s">
        <v>337</v>
      </c>
      <c r="D69" s="43" t="s">
        <v>440</v>
      </c>
      <c r="E69" s="73" t="s">
        <v>449</v>
      </c>
      <c r="F69" s="43"/>
      <c r="G69" s="41">
        <f t="shared" si="1"/>
        <v>1000</v>
      </c>
      <c r="H69" s="41"/>
      <c r="I69" s="41"/>
      <c r="J69" s="41"/>
      <c r="K69" s="41"/>
      <c r="L69" s="41">
        <f>M69</f>
        <v>1000</v>
      </c>
      <c r="M69" s="41">
        <v>1000</v>
      </c>
      <c r="N69" s="62"/>
    </row>
    <row r="70" spans="1:14" s="60" customFormat="1" ht="30" customHeight="1">
      <c r="A70" s="56" t="s">
        <v>334</v>
      </c>
      <c r="B70" s="57" t="s">
        <v>331</v>
      </c>
      <c r="C70" s="58" t="s">
        <v>8</v>
      </c>
      <c r="D70" s="58" t="s">
        <v>8</v>
      </c>
      <c r="E70" s="74"/>
      <c r="F70" s="58"/>
      <c r="G70" s="59">
        <f t="shared" si="1"/>
        <v>4061241.46</v>
      </c>
      <c r="H70" s="59">
        <f aca="true" t="shared" si="16" ref="H70:N70">SUM(H71:H95)</f>
        <v>3007821.6399999997</v>
      </c>
      <c r="I70" s="59">
        <f>SUM(I71:I95)</f>
        <v>3007821.6399999997</v>
      </c>
      <c r="J70" s="59">
        <f t="shared" si="16"/>
        <v>132100</v>
      </c>
      <c r="K70" s="59">
        <f t="shared" si="16"/>
        <v>0</v>
      </c>
      <c r="L70" s="59">
        <f t="shared" si="16"/>
        <v>921319.8200000001</v>
      </c>
      <c r="M70" s="59">
        <f t="shared" si="16"/>
        <v>921319.8200000001</v>
      </c>
      <c r="N70" s="65">
        <f t="shared" si="16"/>
        <v>0</v>
      </c>
    </row>
    <row r="71" spans="1:14" s="14" customFormat="1" ht="30" customHeight="1">
      <c r="A71" s="42" t="s">
        <v>27</v>
      </c>
      <c r="B71" s="43" t="s">
        <v>311</v>
      </c>
      <c r="C71" s="43" t="s">
        <v>314</v>
      </c>
      <c r="D71" s="43" t="s">
        <v>21</v>
      </c>
      <c r="E71" s="73" t="s">
        <v>450</v>
      </c>
      <c r="F71" s="43" t="s">
        <v>432</v>
      </c>
      <c r="G71" s="41">
        <f>H71+J71+K71+L71</f>
        <v>80628</v>
      </c>
      <c r="H71" s="41">
        <f>I71</f>
        <v>80628</v>
      </c>
      <c r="I71" s="41">
        <v>80628</v>
      </c>
      <c r="J71" s="41"/>
      <c r="K71" s="41"/>
      <c r="L71" s="41"/>
      <c r="M71" s="41"/>
      <c r="N71" s="62"/>
    </row>
    <row r="72" spans="1:14" s="14" customFormat="1" ht="30" customHeight="1">
      <c r="A72" s="42" t="s">
        <v>27</v>
      </c>
      <c r="B72" s="43" t="s">
        <v>311</v>
      </c>
      <c r="C72" s="43" t="s">
        <v>314</v>
      </c>
      <c r="D72" s="43" t="s">
        <v>21</v>
      </c>
      <c r="E72" s="73" t="s">
        <v>451</v>
      </c>
      <c r="F72" s="44"/>
      <c r="G72" s="41">
        <f aca="true" t="shared" si="17" ref="G72:G73">H72+J72+K72+L72</f>
        <v>0</v>
      </c>
      <c r="H72" s="41"/>
      <c r="I72" s="41"/>
      <c r="J72" s="41"/>
      <c r="K72" s="41"/>
      <c r="L72" s="41"/>
      <c r="M72" s="41"/>
      <c r="N72" s="62"/>
    </row>
    <row r="73" spans="1:14" s="14" customFormat="1" ht="30" customHeight="1">
      <c r="A73" s="42" t="s">
        <v>27</v>
      </c>
      <c r="B73" s="43" t="s">
        <v>311</v>
      </c>
      <c r="C73" s="43" t="s">
        <v>314</v>
      </c>
      <c r="D73" s="43" t="s">
        <v>21</v>
      </c>
      <c r="E73" s="73" t="s">
        <v>452</v>
      </c>
      <c r="F73" s="44"/>
      <c r="G73" s="41">
        <f t="shared" si="17"/>
        <v>0</v>
      </c>
      <c r="H73" s="41"/>
      <c r="I73" s="41"/>
      <c r="J73" s="41"/>
      <c r="K73" s="41"/>
      <c r="L73" s="41"/>
      <c r="M73" s="41"/>
      <c r="N73" s="62"/>
    </row>
    <row r="74" spans="1:14" s="14" customFormat="1" ht="30" customHeight="1">
      <c r="A74" s="42" t="s">
        <v>28</v>
      </c>
      <c r="B74" s="43" t="s">
        <v>311</v>
      </c>
      <c r="C74" s="43" t="s">
        <v>314</v>
      </c>
      <c r="D74" s="43" t="s">
        <v>22</v>
      </c>
      <c r="E74" s="44"/>
      <c r="F74" s="44"/>
      <c r="G74" s="41">
        <f t="shared" si="1"/>
        <v>0</v>
      </c>
      <c r="H74" s="41"/>
      <c r="I74" s="41"/>
      <c r="J74" s="41"/>
      <c r="K74" s="41"/>
      <c r="L74" s="41"/>
      <c r="M74" s="41"/>
      <c r="N74" s="62"/>
    </row>
    <row r="75" spans="1:14" s="14" customFormat="1" ht="30" customHeight="1">
      <c r="A75" s="42" t="s">
        <v>29</v>
      </c>
      <c r="B75" s="43" t="s">
        <v>311</v>
      </c>
      <c r="C75" s="43" t="s">
        <v>314</v>
      </c>
      <c r="D75" s="43" t="s">
        <v>23</v>
      </c>
      <c r="E75" s="73" t="s">
        <v>453</v>
      </c>
      <c r="F75" s="43" t="s">
        <v>432</v>
      </c>
      <c r="G75" s="41">
        <f t="shared" si="1"/>
        <v>422000</v>
      </c>
      <c r="H75" s="41">
        <f>I75</f>
        <v>422000</v>
      </c>
      <c r="I75" s="41">
        <f>372000+50000</f>
        <v>422000</v>
      </c>
      <c r="J75" s="41"/>
      <c r="K75" s="41"/>
      <c r="L75" s="41"/>
      <c r="M75" s="41"/>
      <c r="N75" s="62"/>
    </row>
    <row r="76" spans="1:14" s="14" customFormat="1" ht="30" customHeight="1">
      <c r="A76" s="42" t="s">
        <v>29</v>
      </c>
      <c r="B76" s="43" t="s">
        <v>311</v>
      </c>
      <c r="C76" s="43" t="s">
        <v>314</v>
      </c>
      <c r="D76" s="43" t="s">
        <v>23</v>
      </c>
      <c r="E76" s="73" t="s">
        <v>454</v>
      </c>
      <c r="F76" s="43"/>
      <c r="G76" s="41">
        <f t="shared" si="1"/>
        <v>11000</v>
      </c>
      <c r="H76" s="41"/>
      <c r="I76" s="41"/>
      <c r="J76" s="41"/>
      <c r="K76" s="41"/>
      <c r="L76" s="41">
        <f>M76</f>
        <v>11000</v>
      </c>
      <c r="M76" s="41">
        <v>11000</v>
      </c>
      <c r="N76" s="62"/>
    </row>
    <row r="77" spans="1:14" s="14" customFormat="1" ht="30" customHeight="1">
      <c r="A77" s="42" t="s">
        <v>30</v>
      </c>
      <c r="B77" s="43" t="s">
        <v>311</v>
      </c>
      <c r="C77" s="43" t="s">
        <v>314</v>
      </c>
      <c r="D77" s="43" t="s">
        <v>24</v>
      </c>
      <c r="E77" s="44"/>
      <c r="F77" s="44"/>
      <c r="G77" s="41">
        <f t="shared" si="1"/>
        <v>0</v>
      </c>
      <c r="H77" s="41"/>
      <c r="I77" s="41"/>
      <c r="J77" s="41"/>
      <c r="K77" s="41"/>
      <c r="L77" s="41"/>
      <c r="M77" s="41"/>
      <c r="N77" s="62"/>
    </row>
    <row r="78" spans="1:14" s="14" customFormat="1" ht="30" customHeight="1">
      <c r="A78" s="42" t="s">
        <v>36</v>
      </c>
      <c r="B78" s="43" t="s">
        <v>311</v>
      </c>
      <c r="C78" s="43" t="s">
        <v>314</v>
      </c>
      <c r="D78" s="43" t="s">
        <v>31</v>
      </c>
      <c r="E78" s="73" t="s">
        <v>455</v>
      </c>
      <c r="F78" s="43" t="s">
        <v>432</v>
      </c>
      <c r="G78" s="41">
        <f t="shared" si="1"/>
        <v>520331</v>
      </c>
      <c r="H78" s="41">
        <f>I78</f>
        <v>520331</v>
      </c>
      <c r="I78" s="41">
        <v>520331</v>
      </c>
      <c r="J78" s="41"/>
      <c r="K78" s="41"/>
      <c r="L78" s="41"/>
      <c r="M78" s="41"/>
      <c r="N78" s="62"/>
    </row>
    <row r="79" spans="1:14" s="14" customFormat="1" ht="30" customHeight="1">
      <c r="A79" s="42" t="s">
        <v>36</v>
      </c>
      <c r="B79" s="106" t="s">
        <v>311</v>
      </c>
      <c r="C79" s="106" t="s">
        <v>314</v>
      </c>
      <c r="D79" s="106" t="s">
        <v>31</v>
      </c>
      <c r="E79" s="77" t="s">
        <v>522</v>
      </c>
      <c r="F79" s="106"/>
      <c r="G79" s="41">
        <f t="shared" si="1"/>
        <v>10000</v>
      </c>
      <c r="H79" s="41"/>
      <c r="I79" s="41"/>
      <c r="J79" s="41"/>
      <c r="K79" s="41"/>
      <c r="L79" s="41">
        <f>M79</f>
        <v>10000</v>
      </c>
      <c r="M79" s="41">
        <v>10000</v>
      </c>
      <c r="N79" s="62"/>
    </row>
    <row r="80" spans="1:14" s="14" customFormat="1" ht="30" customHeight="1">
      <c r="A80" s="42" t="s">
        <v>36</v>
      </c>
      <c r="B80" s="43" t="s">
        <v>311</v>
      </c>
      <c r="C80" s="43" t="s">
        <v>314</v>
      </c>
      <c r="D80" s="43" t="s">
        <v>31</v>
      </c>
      <c r="E80" s="73" t="s">
        <v>456</v>
      </c>
      <c r="F80" s="44"/>
      <c r="G80" s="41">
        <f t="shared" si="1"/>
        <v>200000</v>
      </c>
      <c r="H80" s="41"/>
      <c r="I80" s="41"/>
      <c r="J80" s="41"/>
      <c r="K80" s="41"/>
      <c r="L80" s="41">
        <f>M80</f>
        <v>200000</v>
      </c>
      <c r="M80" s="41">
        <v>200000</v>
      </c>
      <c r="N80" s="62"/>
    </row>
    <row r="81" spans="1:14" s="14" customFormat="1" ht="30" customHeight="1">
      <c r="A81" s="42" t="s">
        <v>36</v>
      </c>
      <c r="B81" s="43" t="s">
        <v>311</v>
      </c>
      <c r="C81" s="43" t="s">
        <v>314</v>
      </c>
      <c r="D81" s="43" t="s">
        <v>31</v>
      </c>
      <c r="E81" s="76"/>
      <c r="F81" s="44" t="s">
        <v>464</v>
      </c>
      <c r="G81" s="41"/>
      <c r="H81" s="41"/>
      <c r="I81" s="41"/>
      <c r="J81" s="41"/>
      <c r="K81" s="41"/>
      <c r="L81" s="41"/>
      <c r="M81" s="41"/>
      <c r="N81" s="62"/>
    </row>
    <row r="82" spans="1:14" s="14" customFormat="1" ht="30" customHeight="1">
      <c r="A82" s="42" t="s">
        <v>43</v>
      </c>
      <c r="B82" s="43" t="s">
        <v>311</v>
      </c>
      <c r="C82" s="43" t="s">
        <v>314</v>
      </c>
      <c r="D82" s="43" t="s">
        <v>32</v>
      </c>
      <c r="E82" s="73" t="s">
        <v>457</v>
      </c>
      <c r="F82" s="43" t="s">
        <v>432</v>
      </c>
      <c r="G82" s="41">
        <f t="shared" si="1"/>
        <v>1984862.64</v>
      </c>
      <c r="H82" s="41">
        <f>I82</f>
        <v>1984862.64</v>
      </c>
      <c r="I82" s="41">
        <f>2003257-99650-466+81721.64</f>
        <v>1984862.64</v>
      </c>
      <c r="J82" s="41"/>
      <c r="K82" s="41"/>
      <c r="L82" s="41"/>
      <c r="M82" s="41"/>
      <c r="N82" s="62"/>
    </row>
    <row r="83" spans="1:14" s="14" customFormat="1" ht="30" customHeight="1">
      <c r="A83" s="42" t="s">
        <v>43</v>
      </c>
      <c r="B83" s="43" t="s">
        <v>311</v>
      </c>
      <c r="C83" s="43" t="s">
        <v>314</v>
      </c>
      <c r="D83" s="43" t="s">
        <v>32</v>
      </c>
      <c r="E83" s="73" t="s">
        <v>458</v>
      </c>
      <c r="F83" s="44"/>
      <c r="G83" s="41">
        <f t="shared" si="1"/>
        <v>100000</v>
      </c>
      <c r="H83" s="41"/>
      <c r="I83" s="41"/>
      <c r="J83" s="41"/>
      <c r="K83" s="41"/>
      <c r="L83" s="41">
        <f>M83</f>
        <v>100000</v>
      </c>
      <c r="M83" s="41">
        <v>100000</v>
      </c>
      <c r="N83" s="62"/>
    </row>
    <row r="84" spans="1:14" s="14" customFormat="1" ht="30" customHeight="1">
      <c r="A84" s="42" t="s">
        <v>43</v>
      </c>
      <c r="B84" s="43" t="s">
        <v>311</v>
      </c>
      <c r="C84" s="43" t="s">
        <v>314</v>
      </c>
      <c r="D84" s="43" t="s">
        <v>32</v>
      </c>
      <c r="E84" s="43"/>
      <c r="F84" s="44" t="s">
        <v>435</v>
      </c>
      <c r="G84" s="41">
        <f t="shared" si="1"/>
        <v>25100</v>
      </c>
      <c r="H84" s="41"/>
      <c r="I84" s="41"/>
      <c r="J84" s="41">
        <f>35100-10000</f>
        <v>25100</v>
      </c>
      <c r="K84" s="41"/>
      <c r="L84" s="41"/>
      <c r="M84" s="41"/>
      <c r="N84" s="62"/>
    </row>
    <row r="85" spans="1:14" s="14" customFormat="1" ht="30" customHeight="1">
      <c r="A85" s="42" t="s">
        <v>43</v>
      </c>
      <c r="B85" s="43" t="s">
        <v>311</v>
      </c>
      <c r="C85" s="43" t="s">
        <v>314</v>
      </c>
      <c r="D85" s="43" t="s">
        <v>32</v>
      </c>
      <c r="E85" s="43"/>
      <c r="F85" s="44" t="s">
        <v>437</v>
      </c>
      <c r="G85" s="41">
        <f t="shared" si="1"/>
        <v>8000</v>
      </c>
      <c r="H85" s="41"/>
      <c r="I85" s="41"/>
      <c r="J85" s="41">
        <v>8000</v>
      </c>
      <c r="K85" s="41"/>
      <c r="L85" s="41"/>
      <c r="M85" s="41"/>
      <c r="N85" s="62"/>
    </row>
    <row r="86" spans="1:14" s="14" customFormat="1" ht="30" customHeight="1">
      <c r="A86" s="42" t="s">
        <v>38</v>
      </c>
      <c r="B86" s="43" t="s">
        <v>33</v>
      </c>
      <c r="C86" s="43" t="s">
        <v>314</v>
      </c>
      <c r="D86" s="43" t="s">
        <v>34</v>
      </c>
      <c r="E86" s="73" t="s">
        <v>459</v>
      </c>
      <c r="F86" s="43" t="s">
        <v>431</v>
      </c>
      <c r="G86" s="41">
        <f t="shared" si="1"/>
        <v>0</v>
      </c>
      <c r="H86" s="41">
        <f>I86</f>
        <v>0</v>
      </c>
      <c r="I86" s="41"/>
      <c r="J86" s="41"/>
      <c r="K86" s="41"/>
      <c r="L86" s="41"/>
      <c r="M86" s="41"/>
      <c r="N86" s="62"/>
    </row>
    <row r="87" spans="1:14" s="14" customFormat="1" ht="30" customHeight="1">
      <c r="A87" s="42" t="s">
        <v>38</v>
      </c>
      <c r="B87" s="43" t="s">
        <v>33</v>
      </c>
      <c r="C87" s="43" t="s">
        <v>314</v>
      </c>
      <c r="D87" s="43" t="s">
        <v>34</v>
      </c>
      <c r="E87" s="73" t="s">
        <v>460</v>
      </c>
      <c r="F87" s="44"/>
      <c r="G87" s="41">
        <f t="shared" si="1"/>
        <v>300319.82</v>
      </c>
      <c r="H87" s="41"/>
      <c r="I87" s="41"/>
      <c r="J87" s="41"/>
      <c r="K87" s="41"/>
      <c r="L87" s="41">
        <f>M87</f>
        <v>300319.82</v>
      </c>
      <c r="M87" s="41">
        <v>300319.82</v>
      </c>
      <c r="N87" s="62"/>
    </row>
    <row r="88" spans="1:14" s="14" customFormat="1" ht="30" customHeight="1">
      <c r="A88" s="42" t="s">
        <v>38</v>
      </c>
      <c r="B88" s="43" t="s">
        <v>33</v>
      </c>
      <c r="C88" s="43" t="s">
        <v>314</v>
      </c>
      <c r="D88" s="43" t="s">
        <v>34</v>
      </c>
      <c r="E88" s="44"/>
      <c r="F88" s="44" t="s">
        <v>439</v>
      </c>
      <c r="G88" s="41">
        <f t="shared" si="1"/>
        <v>99000</v>
      </c>
      <c r="H88" s="41"/>
      <c r="I88" s="41"/>
      <c r="J88" s="41">
        <v>99000</v>
      </c>
      <c r="K88" s="41"/>
      <c r="L88" s="41"/>
      <c r="M88" s="41"/>
      <c r="N88" s="62"/>
    </row>
    <row r="89" spans="1:14" s="14" customFormat="1" ht="30" customHeight="1">
      <c r="A89" s="42" t="s">
        <v>523</v>
      </c>
      <c r="B89" s="106" t="s">
        <v>33</v>
      </c>
      <c r="C89" s="106" t="s">
        <v>314</v>
      </c>
      <c r="D89" s="106" t="s">
        <v>35</v>
      </c>
      <c r="E89" s="77" t="s">
        <v>529</v>
      </c>
      <c r="F89" s="106" t="s">
        <v>431</v>
      </c>
      <c r="G89" s="41">
        <f t="shared" si="1"/>
        <v>0</v>
      </c>
      <c r="H89" s="41"/>
      <c r="I89" s="41"/>
      <c r="J89" s="41"/>
      <c r="K89" s="41"/>
      <c r="L89" s="41"/>
      <c r="M89" s="41"/>
      <c r="N89" s="62"/>
    </row>
    <row r="90" spans="1:14" s="14" customFormat="1" ht="30" customHeight="1">
      <c r="A90" s="42" t="s">
        <v>523</v>
      </c>
      <c r="B90" s="106" t="s">
        <v>33</v>
      </c>
      <c r="C90" s="106" t="s">
        <v>314</v>
      </c>
      <c r="D90" s="106" t="s">
        <v>524</v>
      </c>
      <c r="E90" s="77" t="s">
        <v>525</v>
      </c>
      <c r="F90" s="44"/>
      <c r="G90" s="41">
        <f t="shared" si="1"/>
        <v>100000</v>
      </c>
      <c r="H90" s="41"/>
      <c r="I90" s="41"/>
      <c r="J90" s="41"/>
      <c r="K90" s="41"/>
      <c r="L90" s="41">
        <f>M90</f>
        <v>100000</v>
      </c>
      <c r="M90" s="41">
        <v>100000</v>
      </c>
      <c r="N90" s="62"/>
    </row>
    <row r="91" spans="1:14" s="14" customFormat="1" ht="30" customHeight="1">
      <c r="A91" s="42" t="s">
        <v>526</v>
      </c>
      <c r="B91" s="43" t="s">
        <v>33</v>
      </c>
      <c r="C91" s="43" t="s">
        <v>314</v>
      </c>
      <c r="D91" s="43" t="s">
        <v>527</v>
      </c>
      <c r="E91" s="77" t="s">
        <v>528</v>
      </c>
      <c r="F91" s="44"/>
      <c r="G91" s="41">
        <f aca="true" t="shared" si="18" ref="G91">H91+J91+K91+L91</f>
        <v>200000</v>
      </c>
      <c r="H91" s="41"/>
      <c r="I91" s="41"/>
      <c r="J91" s="41"/>
      <c r="K91" s="41"/>
      <c r="L91" s="41">
        <f>M91</f>
        <v>200000</v>
      </c>
      <c r="M91" s="41">
        <v>200000</v>
      </c>
      <c r="N91" s="62"/>
    </row>
    <row r="92" spans="1:14" s="14" customFormat="1" ht="9.75" customHeight="1">
      <c r="A92" s="42"/>
      <c r="B92" s="43" t="s">
        <v>33</v>
      </c>
      <c r="C92" s="43" t="s">
        <v>314</v>
      </c>
      <c r="D92" s="43" t="s">
        <v>34</v>
      </c>
      <c r="E92" s="44"/>
      <c r="F92" s="44"/>
      <c r="G92" s="41">
        <f t="shared" si="1"/>
        <v>0</v>
      </c>
      <c r="H92" s="41"/>
      <c r="I92" s="41"/>
      <c r="J92" s="41"/>
      <c r="K92" s="41"/>
      <c r="L92" s="41"/>
      <c r="M92" s="41"/>
      <c r="N92" s="62"/>
    </row>
    <row r="93" spans="1:14" s="14" customFormat="1" ht="10.5" customHeight="1">
      <c r="A93" s="42"/>
      <c r="B93" s="43" t="s">
        <v>33</v>
      </c>
      <c r="C93" s="43" t="s">
        <v>338</v>
      </c>
      <c r="D93" s="43" t="s">
        <v>34</v>
      </c>
      <c r="E93" s="44"/>
      <c r="F93" s="44"/>
      <c r="G93" s="41">
        <f t="shared" si="1"/>
        <v>0</v>
      </c>
      <c r="H93" s="41"/>
      <c r="I93" s="41"/>
      <c r="J93" s="41"/>
      <c r="K93" s="41"/>
      <c r="L93" s="41"/>
      <c r="M93" s="41"/>
      <c r="N93" s="62"/>
    </row>
    <row r="94" spans="1:14" s="14" customFormat="1" ht="10.5" customHeight="1">
      <c r="A94" s="42"/>
      <c r="B94" s="43" t="s">
        <v>33</v>
      </c>
      <c r="C94" s="43" t="s">
        <v>314</v>
      </c>
      <c r="D94" s="43" t="s">
        <v>35</v>
      </c>
      <c r="E94" s="73"/>
      <c r="F94" s="43"/>
      <c r="G94" s="41">
        <f>H94+J94+K94+L94</f>
        <v>0</v>
      </c>
      <c r="H94" s="41">
        <f>I94</f>
        <v>0</v>
      </c>
      <c r="I94" s="41"/>
      <c r="J94" s="41"/>
      <c r="K94" s="41"/>
      <c r="L94" s="41"/>
      <c r="M94" s="41"/>
      <c r="N94" s="62"/>
    </row>
    <row r="95" spans="1:14" s="14" customFormat="1" ht="9.75" customHeight="1">
      <c r="A95" s="42"/>
      <c r="B95" s="43" t="s">
        <v>33</v>
      </c>
      <c r="C95" s="43" t="s">
        <v>314</v>
      </c>
      <c r="D95" s="43" t="s">
        <v>35</v>
      </c>
      <c r="E95" s="73" t="s">
        <v>462</v>
      </c>
      <c r="F95" s="44"/>
      <c r="G95" s="41">
        <f>H95+J95+K95+L95</f>
        <v>0</v>
      </c>
      <c r="H95" s="41"/>
      <c r="I95" s="41"/>
      <c r="J95" s="41"/>
      <c r="K95" s="41"/>
      <c r="L95" s="41"/>
      <c r="M95" s="41"/>
      <c r="N95" s="62"/>
    </row>
    <row r="96" spans="1:14" s="15" customFormat="1" ht="36.6" customHeight="1">
      <c r="A96" s="53" t="s">
        <v>44</v>
      </c>
      <c r="B96" s="45" t="s">
        <v>8</v>
      </c>
      <c r="C96" s="45" t="s">
        <v>8</v>
      </c>
      <c r="D96" s="45" t="s">
        <v>8</v>
      </c>
      <c r="E96" s="45"/>
      <c r="F96" s="45"/>
      <c r="G96" s="52"/>
      <c r="H96" s="52"/>
      <c r="I96" s="52"/>
      <c r="J96" s="52"/>
      <c r="K96" s="52"/>
      <c r="L96" s="52"/>
      <c r="M96" s="52"/>
      <c r="N96" s="63"/>
    </row>
    <row r="97" spans="1:14" s="15" customFormat="1" ht="30" customHeight="1">
      <c r="A97" s="53" t="s">
        <v>9</v>
      </c>
      <c r="B97" s="47" t="s">
        <v>321</v>
      </c>
      <c r="C97" s="45" t="s">
        <v>8</v>
      </c>
      <c r="D97" s="45" t="s">
        <v>8</v>
      </c>
      <c r="E97" s="45"/>
      <c r="F97" s="45"/>
      <c r="G97" s="52"/>
      <c r="H97" s="52"/>
      <c r="I97" s="52"/>
      <c r="J97" s="52"/>
      <c r="K97" s="52"/>
      <c r="L97" s="52"/>
      <c r="M97" s="52"/>
      <c r="N97" s="63"/>
    </row>
    <row r="98" spans="1:14" s="14" customFormat="1" ht="30" customHeight="1">
      <c r="A98" s="54" t="s">
        <v>45</v>
      </c>
      <c r="B98" s="44"/>
      <c r="C98" s="44" t="s">
        <v>8</v>
      </c>
      <c r="D98" s="44" t="s">
        <v>8</v>
      </c>
      <c r="E98" s="44"/>
      <c r="F98" s="44" t="s">
        <v>8</v>
      </c>
      <c r="G98" s="41" t="s">
        <v>8</v>
      </c>
      <c r="H98" s="41" t="s">
        <v>8</v>
      </c>
      <c r="I98" s="41" t="s">
        <v>8</v>
      </c>
      <c r="J98" s="41" t="s">
        <v>8</v>
      </c>
      <c r="K98" s="41" t="s">
        <v>8</v>
      </c>
      <c r="L98" s="41" t="s">
        <v>8</v>
      </c>
      <c r="M98" s="41" t="s">
        <v>8</v>
      </c>
      <c r="N98" s="62" t="s">
        <v>8</v>
      </c>
    </row>
    <row r="99" spans="1:14" s="14" customFormat="1" ht="42" customHeight="1">
      <c r="A99" s="42" t="s">
        <v>133</v>
      </c>
      <c r="B99" s="44"/>
      <c r="C99" s="44" t="s">
        <v>8</v>
      </c>
      <c r="D99" s="44" t="s">
        <v>8</v>
      </c>
      <c r="E99" s="44" t="s">
        <v>8</v>
      </c>
      <c r="F99" s="44" t="s">
        <v>8</v>
      </c>
      <c r="G99" s="52">
        <f aca="true" t="shared" si="19" ref="G99:G170">H99+J99+K99+L99</f>
        <v>0</v>
      </c>
      <c r="H99" s="41">
        <f aca="true" t="shared" si="20" ref="H99:N99">H100</f>
        <v>0</v>
      </c>
      <c r="I99" s="41">
        <f t="shared" si="20"/>
        <v>0</v>
      </c>
      <c r="J99" s="41">
        <f t="shared" si="20"/>
        <v>0</v>
      </c>
      <c r="K99" s="41">
        <f t="shared" si="20"/>
        <v>0</v>
      </c>
      <c r="L99" s="41">
        <f t="shared" si="20"/>
        <v>0</v>
      </c>
      <c r="M99" s="41">
        <f t="shared" si="20"/>
        <v>0</v>
      </c>
      <c r="N99" s="62">
        <f t="shared" si="20"/>
        <v>0</v>
      </c>
    </row>
    <row r="100" spans="1:14" s="14" customFormat="1" ht="39.6" customHeight="1">
      <c r="A100" s="42" t="s">
        <v>57</v>
      </c>
      <c r="B100" s="44"/>
      <c r="C100" s="44"/>
      <c r="D100" s="44"/>
      <c r="E100" s="44"/>
      <c r="F100" s="44"/>
      <c r="G100" s="41">
        <f t="shared" si="19"/>
        <v>0</v>
      </c>
      <c r="H100" s="41"/>
      <c r="I100" s="41"/>
      <c r="J100" s="41"/>
      <c r="K100" s="41"/>
      <c r="L100" s="41"/>
      <c r="M100" s="41"/>
      <c r="N100" s="62"/>
    </row>
    <row r="101" spans="1:14" s="12" customFormat="1" ht="25.9" customHeight="1">
      <c r="A101" s="178" t="s">
        <v>483</v>
      </c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80"/>
    </row>
    <row r="102" spans="1:14" s="13" customFormat="1" ht="43.9" customHeight="1">
      <c r="A102" s="42" t="s">
        <v>55</v>
      </c>
      <c r="B102" s="43" t="s">
        <v>300</v>
      </c>
      <c r="C102" s="44" t="s">
        <v>8</v>
      </c>
      <c r="D102" s="44" t="s">
        <v>8</v>
      </c>
      <c r="E102" s="44" t="s">
        <v>8</v>
      </c>
      <c r="F102" s="44" t="s">
        <v>8</v>
      </c>
      <c r="G102" s="41">
        <f t="shared" si="19"/>
        <v>0</v>
      </c>
      <c r="H102" s="41">
        <f aca="true" t="shared" si="21" ref="H102:N102">H103</f>
        <v>0</v>
      </c>
      <c r="I102" s="41">
        <f t="shared" si="21"/>
        <v>0</v>
      </c>
      <c r="J102" s="41">
        <f t="shared" si="21"/>
        <v>0</v>
      </c>
      <c r="K102" s="41">
        <f t="shared" si="21"/>
        <v>0</v>
      </c>
      <c r="L102" s="41">
        <f t="shared" si="21"/>
        <v>0</v>
      </c>
      <c r="M102" s="41">
        <f t="shared" si="21"/>
        <v>0</v>
      </c>
      <c r="N102" s="62">
        <f t="shared" si="21"/>
        <v>0</v>
      </c>
    </row>
    <row r="103" spans="1:14" s="13" customFormat="1" ht="36" customHeight="1">
      <c r="A103" s="42" t="s">
        <v>57</v>
      </c>
      <c r="B103" s="43" t="s">
        <v>300</v>
      </c>
      <c r="C103" s="44"/>
      <c r="D103" s="44"/>
      <c r="E103" s="44"/>
      <c r="F103" s="44"/>
      <c r="G103" s="41">
        <f t="shared" si="19"/>
        <v>0</v>
      </c>
      <c r="H103" s="41"/>
      <c r="I103" s="41"/>
      <c r="J103" s="41"/>
      <c r="K103" s="41"/>
      <c r="L103" s="41"/>
      <c r="M103" s="41"/>
      <c r="N103" s="62"/>
    </row>
    <row r="104" spans="1:14" s="14" customFormat="1" ht="26.45" customHeight="1">
      <c r="A104" s="53" t="s">
        <v>47</v>
      </c>
      <c r="B104" s="47" t="s">
        <v>299</v>
      </c>
      <c r="C104" s="45" t="s">
        <v>8</v>
      </c>
      <c r="D104" s="45" t="s">
        <v>8</v>
      </c>
      <c r="E104" s="45" t="s">
        <v>8</v>
      </c>
      <c r="F104" s="45" t="s">
        <v>8</v>
      </c>
      <c r="G104" s="52">
        <f t="shared" si="19"/>
        <v>26556660</v>
      </c>
      <c r="H104" s="52">
        <f>H106+H137+H128+H131+H142</f>
        <v>26556660</v>
      </c>
      <c r="I104" s="52">
        <f>I106+I137+I128+I131+I142</f>
        <v>26556660</v>
      </c>
      <c r="J104" s="52">
        <f>J106+J137+J128+J131+J142</f>
        <v>0</v>
      </c>
      <c r="K104" s="52">
        <f>K106+K137</f>
        <v>0</v>
      </c>
      <c r="L104" s="52">
        <f>L106+L137</f>
        <v>0</v>
      </c>
      <c r="M104" s="52">
        <f>M106+M137+M128+M131+M142</f>
        <v>0</v>
      </c>
      <c r="N104" s="63">
        <f>N106+N137</f>
        <v>0</v>
      </c>
    </row>
    <row r="105" spans="1:14" s="14" customFormat="1" ht="26.45" customHeight="1">
      <c r="A105" s="42" t="s">
        <v>2</v>
      </c>
      <c r="B105" s="44"/>
      <c r="C105" s="44" t="s">
        <v>8</v>
      </c>
      <c r="D105" s="44" t="s">
        <v>8</v>
      </c>
      <c r="E105" s="44" t="s">
        <v>8</v>
      </c>
      <c r="F105" s="44" t="s">
        <v>8</v>
      </c>
      <c r="G105" s="41" t="s">
        <v>8</v>
      </c>
      <c r="H105" s="41" t="s">
        <v>8</v>
      </c>
      <c r="I105" s="41" t="s">
        <v>8</v>
      </c>
      <c r="J105" s="41" t="s">
        <v>8</v>
      </c>
      <c r="K105" s="41" t="s">
        <v>8</v>
      </c>
      <c r="L105" s="41" t="s">
        <v>8</v>
      </c>
      <c r="M105" s="41" t="s">
        <v>8</v>
      </c>
      <c r="N105" s="62" t="s">
        <v>8</v>
      </c>
    </row>
    <row r="106" spans="1:14" s="15" customFormat="1" ht="26.45" customHeight="1">
      <c r="A106" s="53" t="s">
        <v>326</v>
      </c>
      <c r="B106" s="47" t="s">
        <v>301</v>
      </c>
      <c r="C106" s="47"/>
      <c r="D106" s="47" t="s">
        <v>15</v>
      </c>
      <c r="E106" s="45" t="s">
        <v>8</v>
      </c>
      <c r="F106" s="45" t="s">
        <v>8</v>
      </c>
      <c r="G106" s="52">
        <f t="shared" si="19"/>
        <v>26556660</v>
      </c>
      <c r="H106" s="52">
        <f aca="true" t="shared" si="22" ref="H106:N106">H107+H113+H119+H124+H126+H128+H131</f>
        <v>26556660</v>
      </c>
      <c r="I106" s="52">
        <f t="shared" si="22"/>
        <v>26556660</v>
      </c>
      <c r="J106" s="52">
        <f t="shared" si="22"/>
        <v>0</v>
      </c>
      <c r="K106" s="52">
        <f t="shared" si="22"/>
        <v>0</v>
      </c>
      <c r="L106" s="52">
        <f t="shared" si="22"/>
        <v>0</v>
      </c>
      <c r="M106" s="52">
        <f t="shared" si="22"/>
        <v>0</v>
      </c>
      <c r="N106" s="63">
        <f t="shared" si="22"/>
        <v>0</v>
      </c>
    </row>
    <row r="107" spans="1:14" s="19" customFormat="1" ht="26.45" customHeight="1" hidden="1">
      <c r="A107" s="50" t="s">
        <v>148</v>
      </c>
      <c r="B107" s="48" t="s">
        <v>302</v>
      </c>
      <c r="C107" s="48"/>
      <c r="D107" s="48" t="s">
        <v>15</v>
      </c>
      <c r="E107" s="51" t="s">
        <v>8</v>
      </c>
      <c r="F107" s="51" t="s">
        <v>8</v>
      </c>
      <c r="G107" s="49">
        <f t="shared" si="19"/>
        <v>0</v>
      </c>
      <c r="H107" s="49">
        <f aca="true" t="shared" si="23" ref="H107:N107">H108+H109+H110+H111+H112</f>
        <v>0</v>
      </c>
      <c r="I107" s="49">
        <f t="shared" si="23"/>
        <v>0</v>
      </c>
      <c r="J107" s="49">
        <f t="shared" si="23"/>
        <v>0</v>
      </c>
      <c r="K107" s="49">
        <f t="shared" si="23"/>
        <v>0</v>
      </c>
      <c r="L107" s="49">
        <f t="shared" si="23"/>
        <v>0</v>
      </c>
      <c r="M107" s="49">
        <f t="shared" si="23"/>
        <v>0</v>
      </c>
      <c r="N107" s="64">
        <f t="shared" si="23"/>
        <v>0</v>
      </c>
    </row>
    <row r="108" spans="1:14" s="14" customFormat="1" ht="36.6" customHeight="1" hidden="1">
      <c r="A108" s="166" t="s">
        <v>149</v>
      </c>
      <c r="B108" s="164" t="s">
        <v>302</v>
      </c>
      <c r="C108" s="164"/>
      <c r="D108" s="164" t="s">
        <v>306</v>
      </c>
      <c r="E108" s="43" t="s">
        <v>114</v>
      </c>
      <c r="F108" s="43" t="s">
        <v>115</v>
      </c>
      <c r="G108" s="41">
        <f t="shared" si="19"/>
        <v>0</v>
      </c>
      <c r="H108" s="41"/>
      <c r="I108" s="41"/>
      <c r="J108" s="41"/>
      <c r="K108" s="41"/>
      <c r="L108" s="41"/>
      <c r="M108" s="41"/>
      <c r="N108" s="62"/>
    </row>
    <row r="109" spans="1:14" s="14" customFormat="1" ht="36.6" customHeight="1" hidden="1">
      <c r="A109" s="167"/>
      <c r="B109" s="165"/>
      <c r="C109" s="165"/>
      <c r="D109" s="165"/>
      <c r="E109" s="43" t="s">
        <v>116</v>
      </c>
      <c r="F109" s="43" t="s">
        <v>117</v>
      </c>
      <c r="G109" s="41">
        <f t="shared" si="19"/>
        <v>0</v>
      </c>
      <c r="H109" s="41"/>
      <c r="I109" s="41"/>
      <c r="J109" s="41"/>
      <c r="K109" s="41"/>
      <c r="L109" s="41"/>
      <c r="M109" s="41"/>
      <c r="N109" s="62"/>
    </row>
    <row r="110" spans="1:14" s="14" customFormat="1" ht="36.6" customHeight="1" hidden="1">
      <c r="A110" s="166" t="s">
        <v>150</v>
      </c>
      <c r="B110" s="164" t="s">
        <v>302</v>
      </c>
      <c r="C110" s="164"/>
      <c r="D110" s="164" t="s">
        <v>306</v>
      </c>
      <c r="E110" s="43" t="s">
        <v>114</v>
      </c>
      <c r="F110" s="43" t="s">
        <v>118</v>
      </c>
      <c r="G110" s="41">
        <f t="shared" si="19"/>
        <v>0</v>
      </c>
      <c r="H110" s="41"/>
      <c r="I110" s="41"/>
      <c r="J110" s="41"/>
      <c r="K110" s="41"/>
      <c r="L110" s="41"/>
      <c r="M110" s="41"/>
      <c r="N110" s="62"/>
    </row>
    <row r="111" spans="1:14" s="14" customFormat="1" ht="36.6" customHeight="1" hidden="1">
      <c r="A111" s="167"/>
      <c r="B111" s="165"/>
      <c r="C111" s="165"/>
      <c r="D111" s="165"/>
      <c r="E111" s="43" t="s">
        <v>116</v>
      </c>
      <c r="F111" s="43" t="s">
        <v>144</v>
      </c>
      <c r="G111" s="41">
        <f t="shared" si="19"/>
        <v>0</v>
      </c>
      <c r="H111" s="41"/>
      <c r="I111" s="41"/>
      <c r="J111" s="41"/>
      <c r="K111" s="41"/>
      <c r="L111" s="41"/>
      <c r="M111" s="41"/>
      <c r="N111" s="62"/>
    </row>
    <row r="112" spans="1:14" s="14" customFormat="1" ht="66.6" customHeight="1" hidden="1">
      <c r="A112" s="42" t="s">
        <v>151</v>
      </c>
      <c r="B112" s="43" t="s">
        <v>302</v>
      </c>
      <c r="C112" s="43"/>
      <c r="D112" s="43" t="s">
        <v>306</v>
      </c>
      <c r="E112" s="43" t="s">
        <v>114</v>
      </c>
      <c r="F112" s="43" t="s">
        <v>143</v>
      </c>
      <c r="G112" s="41">
        <f t="shared" si="19"/>
        <v>0</v>
      </c>
      <c r="H112" s="41"/>
      <c r="I112" s="41"/>
      <c r="J112" s="41"/>
      <c r="K112" s="41"/>
      <c r="L112" s="41"/>
      <c r="M112" s="41"/>
      <c r="N112" s="62"/>
    </row>
    <row r="113" spans="1:14" s="19" customFormat="1" ht="63" customHeight="1" hidden="1">
      <c r="A113" s="50" t="s">
        <v>152</v>
      </c>
      <c r="B113" s="48" t="s">
        <v>302</v>
      </c>
      <c r="C113" s="48"/>
      <c r="D113" s="48" t="s">
        <v>15</v>
      </c>
      <c r="E113" s="51" t="s">
        <v>8</v>
      </c>
      <c r="F113" s="51" t="s">
        <v>8</v>
      </c>
      <c r="G113" s="49">
        <f t="shared" si="19"/>
        <v>0</v>
      </c>
      <c r="H113" s="49">
        <f aca="true" t="shared" si="24" ref="H113:N113">H114+H115+H116+H117+H118</f>
        <v>0</v>
      </c>
      <c r="I113" s="49">
        <f t="shared" si="24"/>
        <v>0</v>
      </c>
      <c r="J113" s="49">
        <f t="shared" si="24"/>
        <v>0</v>
      </c>
      <c r="K113" s="49">
        <f t="shared" si="24"/>
        <v>0</v>
      </c>
      <c r="L113" s="49">
        <f t="shared" si="24"/>
        <v>0</v>
      </c>
      <c r="M113" s="49">
        <f t="shared" si="24"/>
        <v>0</v>
      </c>
      <c r="N113" s="64">
        <f t="shared" si="24"/>
        <v>0</v>
      </c>
    </row>
    <row r="114" spans="1:14" s="14" customFormat="1" ht="35.45" customHeight="1" hidden="1">
      <c r="A114" s="166" t="s">
        <v>153</v>
      </c>
      <c r="B114" s="164" t="s">
        <v>302</v>
      </c>
      <c r="C114" s="164"/>
      <c r="D114" s="164" t="s">
        <v>306</v>
      </c>
      <c r="E114" s="43" t="s">
        <v>114</v>
      </c>
      <c r="F114" s="43" t="s">
        <v>119</v>
      </c>
      <c r="G114" s="41">
        <f t="shared" si="19"/>
        <v>0</v>
      </c>
      <c r="H114" s="41"/>
      <c r="I114" s="41"/>
      <c r="J114" s="41"/>
      <c r="K114" s="41"/>
      <c r="L114" s="41"/>
      <c r="M114" s="41"/>
      <c r="N114" s="62"/>
    </row>
    <row r="115" spans="1:14" s="14" customFormat="1" ht="35.45" customHeight="1" hidden="1">
      <c r="A115" s="167"/>
      <c r="B115" s="165"/>
      <c r="C115" s="165"/>
      <c r="D115" s="165"/>
      <c r="E115" s="43" t="s">
        <v>116</v>
      </c>
      <c r="F115" s="43" t="s">
        <v>120</v>
      </c>
      <c r="G115" s="41">
        <f t="shared" si="19"/>
        <v>0</v>
      </c>
      <c r="H115" s="41"/>
      <c r="I115" s="41"/>
      <c r="J115" s="41"/>
      <c r="K115" s="41"/>
      <c r="L115" s="41"/>
      <c r="M115" s="41"/>
      <c r="N115" s="62"/>
    </row>
    <row r="116" spans="1:14" s="14" customFormat="1" ht="35.45" customHeight="1" hidden="1">
      <c r="A116" s="166" t="s">
        <v>154</v>
      </c>
      <c r="B116" s="164" t="s">
        <v>302</v>
      </c>
      <c r="C116" s="164"/>
      <c r="D116" s="164" t="s">
        <v>306</v>
      </c>
      <c r="E116" s="43" t="s">
        <v>114</v>
      </c>
      <c r="F116" s="43" t="s">
        <v>121</v>
      </c>
      <c r="G116" s="41">
        <f t="shared" si="19"/>
        <v>0</v>
      </c>
      <c r="H116" s="41"/>
      <c r="I116" s="41"/>
      <c r="J116" s="41"/>
      <c r="K116" s="41"/>
      <c r="L116" s="41"/>
      <c r="M116" s="41"/>
      <c r="N116" s="62"/>
    </row>
    <row r="117" spans="1:14" s="14" customFormat="1" ht="35.45" customHeight="1" hidden="1">
      <c r="A117" s="167"/>
      <c r="B117" s="165"/>
      <c r="C117" s="165"/>
      <c r="D117" s="165"/>
      <c r="E117" s="43" t="s">
        <v>116</v>
      </c>
      <c r="F117" s="43" t="s">
        <v>145</v>
      </c>
      <c r="G117" s="41">
        <f t="shared" si="19"/>
        <v>0</v>
      </c>
      <c r="H117" s="41"/>
      <c r="I117" s="41"/>
      <c r="J117" s="41"/>
      <c r="K117" s="41"/>
      <c r="L117" s="41"/>
      <c r="M117" s="41"/>
      <c r="N117" s="62"/>
    </row>
    <row r="118" spans="1:14" s="14" customFormat="1" ht="66" customHeight="1" hidden="1">
      <c r="A118" s="42" t="s">
        <v>155</v>
      </c>
      <c r="B118" s="43" t="s">
        <v>302</v>
      </c>
      <c r="C118" s="43"/>
      <c r="D118" s="43" t="s">
        <v>306</v>
      </c>
      <c r="E118" s="43" t="s">
        <v>114</v>
      </c>
      <c r="F118" s="43" t="s">
        <v>146</v>
      </c>
      <c r="G118" s="41">
        <f t="shared" si="19"/>
        <v>0</v>
      </c>
      <c r="H118" s="41"/>
      <c r="I118" s="41"/>
      <c r="J118" s="41"/>
      <c r="K118" s="41"/>
      <c r="L118" s="41"/>
      <c r="M118" s="41"/>
      <c r="N118" s="62"/>
    </row>
    <row r="119" spans="1:14" s="19" customFormat="1" ht="47.45" customHeight="1">
      <c r="A119" s="50" t="s">
        <v>156</v>
      </c>
      <c r="B119" s="48" t="s">
        <v>302</v>
      </c>
      <c r="C119" s="48"/>
      <c r="D119" s="48" t="s">
        <v>15</v>
      </c>
      <c r="E119" s="51" t="s">
        <v>8</v>
      </c>
      <c r="F119" s="51" t="s">
        <v>8</v>
      </c>
      <c r="G119" s="49">
        <f t="shared" si="19"/>
        <v>26556660</v>
      </c>
      <c r="H119" s="49">
        <f aca="true" t="shared" si="25" ref="H119:N119">H120+H121+H122+H123</f>
        <v>26556660</v>
      </c>
      <c r="I119" s="49">
        <f t="shared" si="25"/>
        <v>26556660</v>
      </c>
      <c r="J119" s="49">
        <f t="shared" si="25"/>
        <v>0</v>
      </c>
      <c r="K119" s="49">
        <f t="shared" si="25"/>
        <v>0</v>
      </c>
      <c r="L119" s="49">
        <f t="shared" si="25"/>
        <v>0</v>
      </c>
      <c r="M119" s="49">
        <f t="shared" si="25"/>
        <v>0</v>
      </c>
      <c r="N119" s="64">
        <f t="shared" si="25"/>
        <v>0</v>
      </c>
    </row>
    <row r="120" spans="1:14" s="14" customFormat="1" ht="63.6" customHeight="1">
      <c r="A120" s="42" t="s">
        <v>157</v>
      </c>
      <c r="B120" s="43" t="s">
        <v>302</v>
      </c>
      <c r="C120" s="43"/>
      <c r="D120" s="43" t="s">
        <v>306</v>
      </c>
      <c r="E120" s="43" t="s">
        <v>427</v>
      </c>
      <c r="F120" s="43" t="s">
        <v>431</v>
      </c>
      <c r="G120" s="41">
        <f t="shared" si="19"/>
        <v>16841091</v>
      </c>
      <c r="H120" s="41">
        <f>I120</f>
        <v>16841091</v>
      </c>
      <c r="I120" s="41">
        <f>I31+656687</f>
        <v>16841091</v>
      </c>
      <c r="J120" s="41"/>
      <c r="K120" s="41"/>
      <c r="L120" s="41"/>
      <c r="M120" s="41"/>
      <c r="N120" s="62"/>
    </row>
    <row r="121" spans="1:14" s="14" customFormat="1" ht="52.9" customHeight="1">
      <c r="A121" s="42" t="s">
        <v>158</v>
      </c>
      <c r="B121" s="43" t="s">
        <v>302</v>
      </c>
      <c r="C121" s="43"/>
      <c r="D121" s="43" t="s">
        <v>306</v>
      </c>
      <c r="E121" s="43" t="s">
        <v>427</v>
      </c>
      <c r="F121" s="43" t="s">
        <v>432</v>
      </c>
      <c r="G121" s="41">
        <f t="shared" si="19"/>
        <v>9697569</v>
      </c>
      <c r="H121" s="41">
        <f>I121</f>
        <v>9697569</v>
      </c>
      <c r="I121" s="41">
        <f>I32+385673</f>
        <v>9697569</v>
      </c>
      <c r="J121" s="41"/>
      <c r="K121" s="41"/>
      <c r="L121" s="41"/>
      <c r="M121" s="41"/>
      <c r="N121" s="62"/>
    </row>
    <row r="122" spans="1:14" s="14" customFormat="1" ht="68.45" customHeight="1">
      <c r="A122" s="42" t="s">
        <v>159</v>
      </c>
      <c r="B122" s="43" t="s">
        <v>302</v>
      </c>
      <c r="C122" s="43"/>
      <c r="D122" s="43" t="s">
        <v>306</v>
      </c>
      <c r="E122" s="43" t="s">
        <v>427</v>
      </c>
      <c r="F122" s="43" t="s">
        <v>433</v>
      </c>
      <c r="G122" s="41">
        <f t="shared" si="19"/>
        <v>18000</v>
      </c>
      <c r="H122" s="41">
        <f>H33</f>
        <v>18000</v>
      </c>
      <c r="I122" s="41">
        <f>I33</f>
        <v>18000</v>
      </c>
      <c r="J122" s="41"/>
      <c r="K122" s="41"/>
      <c r="L122" s="41"/>
      <c r="M122" s="41"/>
      <c r="N122" s="62"/>
    </row>
    <row r="123" spans="1:14" s="14" customFormat="1" ht="34.15" customHeight="1" hidden="1">
      <c r="A123" s="42" t="s">
        <v>160</v>
      </c>
      <c r="B123" s="43" t="s">
        <v>302</v>
      </c>
      <c r="C123" s="43"/>
      <c r="D123" s="43" t="s">
        <v>306</v>
      </c>
      <c r="E123" s="43" t="s">
        <v>114</v>
      </c>
      <c r="F123" s="43" t="s">
        <v>147</v>
      </c>
      <c r="G123" s="41">
        <f t="shared" si="19"/>
        <v>0</v>
      </c>
      <c r="H123" s="41"/>
      <c r="I123" s="41"/>
      <c r="J123" s="41"/>
      <c r="K123" s="41"/>
      <c r="L123" s="41"/>
      <c r="M123" s="41"/>
      <c r="N123" s="62"/>
    </row>
    <row r="124" spans="1:14" s="19" customFormat="1" ht="47.45" customHeight="1" hidden="1">
      <c r="A124" s="50" t="s">
        <v>161</v>
      </c>
      <c r="B124" s="48" t="s">
        <v>302</v>
      </c>
      <c r="C124" s="48"/>
      <c r="D124" s="48" t="s">
        <v>15</v>
      </c>
      <c r="E124" s="51" t="s">
        <v>8</v>
      </c>
      <c r="F124" s="51" t="s">
        <v>8</v>
      </c>
      <c r="G124" s="49">
        <f t="shared" si="19"/>
        <v>0</v>
      </c>
      <c r="H124" s="49">
        <f aca="true" t="shared" si="26" ref="H124:N124">H125</f>
        <v>0</v>
      </c>
      <c r="I124" s="49">
        <f t="shared" si="26"/>
        <v>0</v>
      </c>
      <c r="J124" s="49">
        <f t="shared" si="26"/>
        <v>0</v>
      </c>
      <c r="K124" s="49">
        <f t="shared" si="26"/>
        <v>0</v>
      </c>
      <c r="L124" s="49">
        <f t="shared" si="26"/>
        <v>0</v>
      </c>
      <c r="M124" s="49">
        <f t="shared" si="26"/>
        <v>0</v>
      </c>
      <c r="N124" s="64">
        <f t="shared" si="26"/>
        <v>0</v>
      </c>
    </row>
    <row r="125" spans="1:14" s="14" customFormat="1" ht="55.15" customHeight="1" hidden="1">
      <c r="A125" s="42" t="s">
        <v>162</v>
      </c>
      <c r="B125" s="43" t="s">
        <v>302</v>
      </c>
      <c r="C125" s="43"/>
      <c r="D125" s="43" t="s">
        <v>306</v>
      </c>
      <c r="E125" s="43" t="s">
        <v>114</v>
      </c>
      <c r="F125" s="43" t="s">
        <v>122</v>
      </c>
      <c r="G125" s="41">
        <f t="shared" si="19"/>
        <v>0</v>
      </c>
      <c r="H125" s="41"/>
      <c r="I125" s="41"/>
      <c r="J125" s="41"/>
      <c r="K125" s="41"/>
      <c r="L125" s="41"/>
      <c r="M125" s="41"/>
      <c r="N125" s="62"/>
    </row>
    <row r="126" spans="1:14" s="19" customFormat="1" ht="31.9" customHeight="1" hidden="1">
      <c r="A126" s="50" t="s">
        <v>163</v>
      </c>
      <c r="B126" s="48" t="s">
        <v>302</v>
      </c>
      <c r="C126" s="48"/>
      <c r="D126" s="48" t="s">
        <v>15</v>
      </c>
      <c r="E126" s="51" t="s">
        <v>8</v>
      </c>
      <c r="F126" s="51" t="s">
        <v>8</v>
      </c>
      <c r="G126" s="49">
        <f t="shared" si="19"/>
        <v>0</v>
      </c>
      <c r="H126" s="49">
        <f aca="true" t="shared" si="27" ref="H126:N126">H127</f>
        <v>0</v>
      </c>
      <c r="I126" s="49">
        <f t="shared" si="27"/>
        <v>0</v>
      </c>
      <c r="J126" s="49">
        <f t="shared" si="27"/>
        <v>0</v>
      </c>
      <c r="K126" s="49">
        <f t="shared" si="27"/>
        <v>0</v>
      </c>
      <c r="L126" s="49">
        <f t="shared" si="27"/>
        <v>0</v>
      </c>
      <c r="M126" s="49">
        <f t="shared" si="27"/>
        <v>0</v>
      </c>
      <c r="N126" s="64">
        <f t="shared" si="27"/>
        <v>0</v>
      </c>
    </row>
    <row r="127" spans="1:14" s="14" customFormat="1" ht="41.45" customHeight="1" hidden="1">
      <c r="A127" s="42" t="s">
        <v>164</v>
      </c>
      <c r="B127" s="43" t="s">
        <v>302</v>
      </c>
      <c r="C127" s="43"/>
      <c r="D127" s="43" t="s">
        <v>306</v>
      </c>
      <c r="E127" s="43" t="s">
        <v>114</v>
      </c>
      <c r="F127" s="43" t="s">
        <v>123</v>
      </c>
      <c r="G127" s="41">
        <f t="shared" si="19"/>
        <v>0</v>
      </c>
      <c r="H127" s="41"/>
      <c r="I127" s="41"/>
      <c r="J127" s="41"/>
      <c r="K127" s="41"/>
      <c r="L127" s="41"/>
      <c r="M127" s="41"/>
      <c r="N127" s="62"/>
    </row>
    <row r="128" spans="1:14" s="15" customFormat="1" ht="100.15" customHeight="1">
      <c r="A128" s="53" t="s">
        <v>125</v>
      </c>
      <c r="B128" s="47" t="s">
        <v>302</v>
      </c>
      <c r="C128" s="45" t="s">
        <v>8</v>
      </c>
      <c r="D128" s="45" t="s">
        <v>8</v>
      </c>
      <c r="E128" s="47" t="s">
        <v>354</v>
      </c>
      <c r="F128" s="45" t="s">
        <v>8</v>
      </c>
      <c r="G128" s="52">
        <f t="shared" si="19"/>
        <v>0</v>
      </c>
      <c r="H128" s="52">
        <f aca="true" t="shared" si="28" ref="H128:N128">H129+H130</f>
        <v>0</v>
      </c>
      <c r="I128" s="52">
        <f t="shared" si="28"/>
        <v>0</v>
      </c>
      <c r="J128" s="52">
        <f t="shared" si="28"/>
        <v>0</v>
      </c>
      <c r="K128" s="52">
        <f t="shared" si="28"/>
        <v>0</v>
      </c>
      <c r="L128" s="52">
        <f t="shared" si="28"/>
        <v>0</v>
      </c>
      <c r="M128" s="52">
        <f t="shared" si="28"/>
        <v>0</v>
      </c>
      <c r="N128" s="63">
        <f t="shared" si="28"/>
        <v>0</v>
      </c>
    </row>
    <row r="129" spans="1:14" s="14" customFormat="1" ht="30" customHeight="1">
      <c r="A129" s="42" t="s">
        <v>16</v>
      </c>
      <c r="B129" s="43" t="s">
        <v>302</v>
      </c>
      <c r="C129" s="43"/>
      <c r="D129" s="43" t="s">
        <v>306</v>
      </c>
      <c r="E129" s="43" t="s">
        <v>354</v>
      </c>
      <c r="F129" s="44" t="s">
        <v>8</v>
      </c>
      <c r="G129" s="41">
        <f t="shared" si="19"/>
        <v>0</v>
      </c>
      <c r="H129" s="41"/>
      <c r="I129" s="41"/>
      <c r="J129" s="41"/>
      <c r="K129" s="41"/>
      <c r="L129" s="41"/>
      <c r="M129" s="41"/>
      <c r="N129" s="62"/>
    </row>
    <row r="130" spans="1:14" s="14" customFormat="1" ht="30" customHeight="1">
      <c r="A130" s="42" t="s">
        <v>41</v>
      </c>
      <c r="B130" s="43" t="s">
        <v>302</v>
      </c>
      <c r="C130" s="43"/>
      <c r="D130" s="43" t="s">
        <v>306</v>
      </c>
      <c r="E130" s="43" t="s">
        <v>354</v>
      </c>
      <c r="F130" s="44" t="s">
        <v>8</v>
      </c>
      <c r="G130" s="41">
        <f t="shared" si="19"/>
        <v>0</v>
      </c>
      <c r="H130" s="41"/>
      <c r="I130" s="41"/>
      <c r="J130" s="41"/>
      <c r="K130" s="41"/>
      <c r="L130" s="41"/>
      <c r="M130" s="41"/>
      <c r="N130" s="62"/>
    </row>
    <row r="131" spans="1:14" s="15" customFormat="1" ht="30" customHeight="1">
      <c r="A131" s="53" t="s">
        <v>126</v>
      </c>
      <c r="B131" s="45" t="s">
        <v>8</v>
      </c>
      <c r="C131" s="45" t="s">
        <v>8</v>
      </c>
      <c r="D131" s="45" t="s">
        <v>8</v>
      </c>
      <c r="E131" s="45" t="s">
        <v>8</v>
      </c>
      <c r="F131" s="45" t="s">
        <v>8</v>
      </c>
      <c r="G131" s="52">
        <f t="shared" si="19"/>
        <v>0</v>
      </c>
      <c r="H131" s="52">
        <f aca="true" t="shared" si="29" ref="H131:N131">SUM(H132:H136)</f>
        <v>0</v>
      </c>
      <c r="I131" s="52">
        <f t="shared" si="29"/>
        <v>0</v>
      </c>
      <c r="J131" s="52">
        <f t="shared" si="29"/>
        <v>0</v>
      </c>
      <c r="K131" s="52">
        <f t="shared" si="29"/>
        <v>0</v>
      </c>
      <c r="L131" s="52">
        <f t="shared" si="29"/>
        <v>0</v>
      </c>
      <c r="M131" s="52">
        <f t="shared" si="29"/>
        <v>0</v>
      </c>
      <c r="N131" s="63">
        <f t="shared" si="29"/>
        <v>0</v>
      </c>
    </row>
    <row r="132" spans="1:14" s="15" customFormat="1" ht="30" customHeight="1" hidden="1">
      <c r="A132" s="42" t="s">
        <v>130</v>
      </c>
      <c r="B132" s="43" t="s">
        <v>302</v>
      </c>
      <c r="C132" s="43"/>
      <c r="D132" s="43" t="s">
        <v>302</v>
      </c>
      <c r="E132" s="43" t="s">
        <v>127</v>
      </c>
      <c r="F132" s="44" t="s">
        <v>8</v>
      </c>
      <c r="G132" s="41">
        <f t="shared" si="19"/>
        <v>0</v>
      </c>
      <c r="H132" s="52"/>
      <c r="I132" s="52"/>
      <c r="J132" s="52"/>
      <c r="K132" s="41"/>
      <c r="L132" s="41"/>
      <c r="M132" s="41"/>
      <c r="N132" s="62"/>
    </row>
    <row r="133" spans="1:14" s="15" customFormat="1" ht="30" customHeight="1" hidden="1">
      <c r="A133" s="42" t="s">
        <v>130</v>
      </c>
      <c r="B133" s="43" t="s">
        <v>302</v>
      </c>
      <c r="C133" s="43"/>
      <c r="D133" s="43" t="s">
        <v>322</v>
      </c>
      <c r="E133" s="43" t="s">
        <v>127</v>
      </c>
      <c r="F133" s="44" t="s">
        <v>8</v>
      </c>
      <c r="G133" s="41">
        <f t="shared" si="19"/>
        <v>0</v>
      </c>
      <c r="H133" s="52"/>
      <c r="I133" s="52"/>
      <c r="J133" s="52"/>
      <c r="K133" s="41"/>
      <c r="L133" s="41"/>
      <c r="M133" s="41"/>
      <c r="N133" s="62"/>
    </row>
    <row r="134" spans="1:14" s="15" customFormat="1" ht="30" customHeight="1" hidden="1">
      <c r="A134" s="42" t="s">
        <v>130</v>
      </c>
      <c r="B134" s="43" t="s">
        <v>302</v>
      </c>
      <c r="C134" s="43"/>
      <c r="D134" s="43" t="s">
        <v>323</v>
      </c>
      <c r="E134" s="43" t="s">
        <v>127</v>
      </c>
      <c r="F134" s="44" t="s">
        <v>8</v>
      </c>
      <c r="G134" s="41">
        <f t="shared" si="19"/>
        <v>0</v>
      </c>
      <c r="H134" s="52"/>
      <c r="I134" s="52"/>
      <c r="J134" s="52"/>
      <c r="K134" s="41"/>
      <c r="L134" s="41"/>
      <c r="M134" s="41"/>
      <c r="N134" s="62"/>
    </row>
    <row r="135" spans="1:14" s="15" customFormat="1" ht="30" customHeight="1">
      <c r="A135" s="42" t="s">
        <v>130</v>
      </c>
      <c r="B135" s="43" t="s">
        <v>302</v>
      </c>
      <c r="C135" s="43"/>
      <c r="D135" s="43" t="s">
        <v>324</v>
      </c>
      <c r="E135" s="43" t="s">
        <v>353</v>
      </c>
      <c r="F135" s="44" t="s">
        <v>8</v>
      </c>
      <c r="G135" s="41">
        <f t="shared" si="19"/>
        <v>0</v>
      </c>
      <c r="H135" s="52"/>
      <c r="I135" s="52"/>
      <c r="J135" s="52"/>
      <c r="K135" s="41"/>
      <c r="L135" s="41"/>
      <c r="M135" s="41"/>
      <c r="N135" s="62"/>
    </row>
    <row r="136" spans="1:14" s="15" customFormat="1" ht="30" customHeight="1" hidden="1">
      <c r="A136" s="42" t="s">
        <v>129</v>
      </c>
      <c r="B136" s="43" t="s">
        <v>302</v>
      </c>
      <c r="C136" s="43"/>
      <c r="D136" s="43" t="s">
        <v>306</v>
      </c>
      <c r="E136" s="43" t="s">
        <v>128</v>
      </c>
      <c r="F136" s="44" t="s">
        <v>8</v>
      </c>
      <c r="G136" s="41">
        <f t="shared" si="19"/>
        <v>0</v>
      </c>
      <c r="H136" s="52"/>
      <c r="I136" s="52"/>
      <c r="J136" s="52"/>
      <c r="K136" s="41"/>
      <c r="L136" s="41"/>
      <c r="M136" s="41"/>
      <c r="N136" s="62"/>
    </row>
    <row r="137" spans="1:14" s="15" customFormat="1" ht="21" customHeight="1">
      <c r="A137" s="53" t="s">
        <v>124</v>
      </c>
      <c r="B137" s="47" t="s">
        <v>303</v>
      </c>
      <c r="C137" s="47"/>
      <c r="D137" s="47" t="s">
        <v>17</v>
      </c>
      <c r="E137" s="45" t="s">
        <v>8</v>
      </c>
      <c r="F137" s="45" t="s">
        <v>8</v>
      </c>
      <c r="G137" s="52">
        <f t="shared" si="19"/>
        <v>0</v>
      </c>
      <c r="H137" s="52">
        <f>SUM(H138:H142)</f>
        <v>0</v>
      </c>
      <c r="I137" s="52">
        <f>SUM(I138:I142)</f>
        <v>0</v>
      </c>
      <c r="J137" s="52">
        <f>SUM(J138:J142)</f>
        <v>0</v>
      </c>
      <c r="K137" s="52">
        <f>SUM(K138:K140)</f>
        <v>0</v>
      </c>
      <c r="L137" s="52">
        <f>SUM(L138:L142)</f>
        <v>0</v>
      </c>
      <c r="M137" s="52">
        <f>SUM(M138:M142)</f>
        <v>0</v>
      </c>
      <c r="N137" s="63">
        <f>SUM(N138:N142)</f>
        <v>0</v>
      </c>
    </row>
    <row r="138" spans="1:14" s="14" customFormat="1" ht="196.5" customHeight="1">
      <c r="A138" s="42" t="s">
        <v>434</v>
      </c>
      <c r="B138" s="43" t="s">
        <v>304</v>
      </c>
      <c r="C138" s="43"/>
      <c r="D138" s="43" t="s">
        <v>305</v>
      </c>
      <c r="E138" s="44" t="s">
        <v>8</v>
      </c>
      <c r="F138" s="44" t="s">
        <v>435</v>
      </c>
      <c r="G138" s="41">
        <f t="shared" si="19"/>
        <v>0</v>
      </c>
      <c r="H138" s="41"/>
      <c r="I138" s="41"/>
      <c r="J138" s="41"/>
      <c r="K138" s="41"/>
      <c r="L138" s="41"/>
      <c r="M138" s="41"/>
      <c r="N138" s="62"/>
    </row>
    <row r="139" spans="1:14" s="14" customFormat="1" ht="132.75" customHeight="1">
      <c r="A139" s="70" t="s">
        <v>436</v>
      </c>
      <c r="B139" s="43" t="s">
        <v>304</v>
      </c>
      <c r="C139" s="43"/>
      <c r="D139" s="43" t="s">
        <v>305</v>
      </c>
      <c r="E139" s="44" t="s">
        <v>8</v>
      </c>
      <c r="F139" s="44" t="s">
        <v>437</v>
      </c>
      <c r="G139" s="41">
        <f t="shared" si="19"/>
        <v>0</v>
      </c>
      <c r="H139" s="41"/>
      <c r="I139" s="41"/>
      <c r="J139" s="41"/>
      <c r="K139" s="41"/>
      <c r="L139" s="41"/>
      <c r="M139" s="41"/>
      <c r="N139" s="62"/>
    </row>
    <row r="140" spans="1:14" s="14" customFormat="1" ht="264" customHeight="1">
      <c r="A140" s="42" t="s">
        <v>438</v>
      </c>
      <c r="B140" s="43" t="s">
        <v>304</v>
      </c>
      <c r="C140" s="43"/>
      <c r="D140" s="43" t="s">
        <v>305</v>
      </c>
      <c r="E140" s="44"/>
      <c r="F140" s="44" t="s">
        <v>439</v>
      </c>
      <c r="G140" s="41">
        <f t="shared" si="19"/>
        <v>0</v>
      </c>
      <c r="H140" s="41"/>
      <c r="I140" s="41"/>
      <c r="J140" s="41"/>
      <c r="K140" s="41"/>
      <c r="L140" s="41"/>
      <c r="M140" s="41"/>
      <c r="N140" s="62"/>
    </row>
    <row r="141" spans="1:14" s="14" customFormat="1" ht="181.5" customHeight="1">
      <c r="A141" s="78" t="s">
        <v>477</v>
      </c>
      <c r="B141" s="43" t="s">
        <v>304</v>
      </c>
      <c r="C141" s="43"/>
      <c r="D141" s="43" t="s">
        <v>305</v>
      </c>
      <c r="E141" s="44"/>
      <c r="F141" s="44" t="s">
        <v>464</v>
      </c>
      <c r="G141" s="41">
        <f t="shared" si="19"/>
        <v>0</v>
      </c>
      <c r="H141" s="41"/>
      <c r="I141" s="41"/>
      <c r="J141" s="41"/>
      <c r="K141" s="41"/>
      <c r="L141" s="41"/>
      <c r="M141" s="41"/>
      <c r="N141" s="62"/>
    </row>
    <row r="142" spans="1:14" s="15" customFormat="1" ht="30" customHeight="1">
      <c r="A142" s="53" t="s">
        <v>131</v>
      </c>
      <c r="B142" s="47" t="s">
        <v>304</v>
      </c>
      <c r="C142" s="47"/>
      <c r="D142" s="47" t="s">
        <v>325</v>
      </c>
      <c r="E142" s="45" t="s">
        <v>8</v>
      </c>
      <c r="F142" s="47"/>
      <c r="G142" s="52">
        <f t="shared" si="19"/>
        <v>0</v>
      </c>
      <c r="H142" s="52"/>
      <c r="I142" s="52"/>
      <c r="J142" s="52"/>
      <c r="K142" s="52"/>
      <c r="L142" s="52"/>
      <c r="M142" s="52"/>
      <c r="N142" s="63"/>
    </row>
    <row r="143" spans="1:14" s="15" customFormat="1" ht="30" customHeight="1">
      <c r="A143" s="53" t="s">
        <v>42</v>
      </c>
      <c r="B143" s="47" t="s">
        <v>307</v>
      </c>
      <c r="C143" s="45" t="s">
        <v>8</v>
      </c>
      <c r="D143" s="45" t="s">
        <v>8</v>
      </c>
      <c r="E143" s="45" t="s">
        <v>8</v>
      </c>
      <c r="F143" s="45" t="s">
        <v>8</v>
      </c>
      <c r="G143" s="52">
        <f t="shared" si="19"/>
        <v>26556660</v>
      </c>
      <c r="H143" s="52">
        <f>H144+H153+H156+H162</f>
        <v>26556660</v>
      </c>
      <c r="I143" s="52">
        <f>I144+I153+I156+I162</f>
        <v>26556660</v>
      </c>
      <c r="J143" s="52">
        <f>J144+J153+J156+J162</f>
        <v>0</v>
      </c>
      <c r="K143" s="52">
        <f>L143+N143</f>
        <v>0</v>
      </c>
      <c r="L143" s="52">
        <f>L144+L153+L156+L162</f>
        <v>0</v>
      </c>
      <c r="M143" s="52">
        <f>M144+M153+M156+M162</f>
        <v>0</v>
      </c>
      <c r="N143" s="63">
        <f>N144+N153+N156+N162</f>
        <v>0</v>
      </c>
    </row>
    <row r="144" spans="1:14" s="60" customFormat="1" ht="30" customHeight="1">
      <c r="A144" s="56" t="s">
        <v>328</v>
      </c>
      <c r="B144" s="57" t="s">
        <v>327</v>
      </c>
      <c r="C144" s="57" t="s">
        <v>299</v>
      </c>
      <c r="D144" s="58" t="s">
        <v>8</v>
      </c>
      <c r="E144" s="58"/>
      <c r="F144" s="58"/>
      <c r="G144" s="59">
        <f>H144+J144+K144+L144</f>
        <v>23662560</v>
      </c>
      <c r="H144" s="59">
        <f>SUM(H145:H151)</f>
        <v>23662560</v>
      </c>
      <c r="I144" s="59">
        <f>SUM(I145:I151)</f>
        <v>23662560</v>
      </c>
      <c r="J144" s="59">
        <f aca="true" t="shared" si="30" ref="J144:N144">SUM(J145:J150)</f>
        <v>0</v>
      </c>
      <c r="K144" s="59">
        <f t="shared" si="30"/>
        <v>0</v>
      </c>
      <c r="L144" s="59">
        <f t="shared" si="30"/>
        <v>0</v>
      </c>
      <c r="M144" s="59">
        <f t="shared" si="30"/>
        <v>0</v>
      </c>
      <c r="N144" s="65">
        <f t="shared" si="30"/>
        <v>0</v>
      </c>
    </row>
    <row r="145" spans="1:14" s="14" customFormat="1" ht="30" customHeight="1">
      <c r="A145" s="42" t="s">
        <v>132</v>
      </c>
      <c r="B145" s="43" t="s">
        <v>18</v>
      </c>
      <c r="C145" s="43" t="s">
        <v>318</v>
      </c>
      <c r="D145" s="43" t="s">
        <v>18</v>
      </c>
      <c r="E145" s="73" t="s">
        <v>441</v>
      </c>
      <c r="F145" s="43" t="s">
        <v>431</v>
      </c>
      <c r="G145" s="41">
        <f t="shared" si="19"/>
        <v>12934785</v>
      </c>
      <c r="H145" s="41">
        <f>I145</f>
        <v>12934785</v>
      </c>
      <c r="I145" s="41">
        <f>I52+504368</f>
        <v>12934785</v>
      </c>
      <c r="J145" s="41"/>
      <c r="K145" s="41"/>
      <c r="L145" s="41"/>
      <c r="M145" s="41"/>
      <c r="N145" s="62"/>
    </row>
    <row r="146" spans="1:14" s="14" customFormat="1" ht="30" customHeight="1">
      <c r="A146" s="42" t="s">
        <v>132</v>
      </c>
      <c r="B146" s="43" t="s">
        <v>18</v>
      </c>
      <c r="C146" s="43" t="s">
        <v>318</v>
      </c>
      <c r="D146" s="43" t="s">
        <v>18</v>
      </c>
      <c r="E146" s="73" t="s">
        <v>441</v>
      </c>
      <c r="F146" s="43" t="s">
        <v>432</v>
      </c>
      <c r="G146" s="41">
        <f t="shared" si="19"/>
        <v>5233085</v>
      </c>
      <c r="H146" s="41">
        <f>I146</f>
        <v>5233085</v>
      </c>
      <c r="I146" s="41">
        <f>I53-150000+296216</f>
        <v>5233085</v>
      </c>
      <c r="J146" s="41"/>
      <c r="K146" s="41"/>
      <c r="L146" s="41"/>
      <c r="M146" s="41"/>
      <c r="N146" s="62"/>
    </row>
    <row r="147" spans="1:14" s="14" customFormat="1" ht="30" customHeight="1">
      <c r="A147" s="42" t="s">
        <v>132</v>
      </c>
      <c r="B147" s="43" t="s">
        <v>18</v>
      </c>
      <c r="C147" s="43" t="s">
        <v>318</v>
      </c>
      <c r="D147" s="43" t="s">
        <v>18</v>
      </c>
      <c r="E147" s="73" t="s">
        <v>442</v>
      </c>
      <c r="F147" s="44"/>
      <c r="G147" s="41">
        <f t="shared" si="19"/>
        <v>0</v>
      </c>
      <c r="H147" s="41"/>
      <c r="I147" s="41"/>
      <c r="J147" s="41"/>
      <c r="K147" s="41"/>
      <c r="L147" s="41"/>
      <c r="M147" s="41"/>
      <c r="N147" s="62"/>
    </row>
    <row r="148" spans="1:14" s="14" customFormat="1" ht="30" customHeight="1">
      <c r="A148" s="42" t="s">
        <v>25</v>
      </c>
      <c r="B148" s="43" t="s">
        <v>18</v>
      </c>
      <c r="C148" s="43" t="s">
        <v>317</v>
      </c>
      <c r="D148" s="43" t="s">
        <v>19</v>
      </c>
      <c r="E148" s="75"/>
      <c r="F148" s="44"/>
      <c r="G148" s="41">
        <f t="shared" si="19"/>
        <v>0</v>
      </c>
      <c r="H148" s="41"/>
      <c r="I148" s="41"/>
      <c r="J148" s="41"/>
      <c r="K148" s="41"/>
      <c r="L148" s="41"/>
      <c r="M148" s="41"/>
      <c r="N148" s="62"/>
    </row>
    <row r="149" spans="1:14" s="14" customFormat="1" ht="30" customHeight="1">
      <c r="A149" s="42" t="s">
        <v>335</v>
      </c>
      <c r="B149" s="43" t="s">
        <v>18</v>
      </c>
      <c r="C149" s="43" t="s">
        <v>317</v>
      </c>
      <c r="D149" s="43" t="s">
        <v>22</v>
      </c>
      <c r="E149" s="73" t="s">
        <v>443</v>
      </c>
      <c r="F149" s="43" t="s">
        <v>432</v>
      </c>
      <c r="G149" s="41">
        <f t="shared" si="19"/>
        <v>8000</v>
      </c>
      <c r="H149" s="41">
        <f>I149</f>
        <v>8000</v>
      </c>
      <c r="I149" s="41">
        <f aca="true" t="shared" si="31" ref="I149">I56</f>
        <v>8000</v>
      </c>
      <c r="J149" s="41"/>
      <c r="K149" s="41"/>
      <c r="L149" s="41"/>
      <c r="M149" s="41"/>
      <c r="N149" s="62"/>
    </row>
    <row r="150" spans="1:14" s="14" customFormat="1" ht="30" customHeight="1">
      <c r="A150" s="42" t="s">
        <v>26</v>
      </c>
      <c r="B150" s="43" t="s">
        <v>18</v>
      </c>
      <c r="C150" s="43" t="s">
        <v>319</v>
      </c>
      <c r="D150" s="43" t="s">
        <v>20</v>
      </c>
      <c r="E150" s="73" t="s">
        <v>444</v>
      </c>
      <c r="F150" s="43" t="s">
        <v>431</v>
      </c>
      <c r="G150" s="41">
        <f t="shared" si="19"/>
        <v>3906306</v>
      </c>
      <c r="H150" s="41">
        <f>I150</f>
        <v>3906306</v>
      </c>
      <c r="I150" s="41">
        <f>I57+152319</f>
        <v>3906306</v>
      </c>
      <c r="J150" s="41"/>
      <c r="K150" s="41"/>
      <c r="L150" s="41"/>
      <c r="M150" s="41"/>
      <c r="N150" s="62"/>
    </row>
    <row r="151" spans="1:14" s="14" customFormat="1" ht="30" customHeight="1">
      <c r="A151" s="42" t="s">
        <v>26</v>
      </c>
      <c r="B151" s="43" t="s">
        <v>18</v>
      </c>
      <c r="C151" s="43" t="s">
        <v>319</v>
      </c>
      <c r="D151" s="43" t="s">
        <v>20</v>
      </c>
      <c r="E151" s="73" t="s">
        <v>444</v>
      </c>
      <c r="F151" s="43" t="s">
        <v>432</v>
      </c>
      <c r="G151" s="41">
        <f t="shared" si="19"/>
        <v>1580384</v>
      </c>
      <c r="H151" s="41">
        <f>I151</f>
        <v>1580384</v>
      </c>
      <c r="I151" s="41">
        <f>I58-55576+89457</f>
        <v>1580384</v>
      </c>
      <c r="J151" s="41"/>
      <c r="K151" s="41"/>
      <c r="L151" s="41"/>
      <c r="M151" s="41"/>
      <c r="N151" s="62"/>
    </row>
    <row r="152" spans="1:14" s="14" customFormat="1" ht="30" customHeight="1">
      <c r="A152" s="42" t="s">
        <v>26</v>
      </c>
      <c r="B152" s="43" t="s">
        <v>18</v>
      </c>
      <c r="C152" s="43" t="s">
        <v>319</v>
      </c>
      <c r="D152" s="43" t="s">
        <v>20</v>
      </c>
      <c r="E152" s="73" t="s">
        <v>445</v>
      </c>
      <c r="F152" s="44"/>
      <c r="G152" s="41">
        <f t="shared" si="19"/>
        <v>0</v>
      </c>
      <c r="H152" s="41"/>
      <c r="I152" s="41"/>
      <c r="J152" s="41"/>
      <c r="K152" s="41"/>
      <c r="L152" s="41"/>
      <c r="M152" s="41"/>
      <c r="N152" s="62"/>
    </row>
    <row r="153" spans="1:14" s="60" customFormat="1" ht="38.45" customHeight="1">
      <c r="A153" s="56" t="s">
        <v>332</v>
      </c>
      <c r="B153" s="57" t="s">
        <v>329</v>
      </c>
      <c r="C153" s="58" t="s">
        <v>8</v>
      </c>
      <c r="D153" s="58" t="s">
        <v>8</v>
      </c>
      <c r="E153" s="58"/>
      <c r="F153" s="58"/>
      <c r="G153" s="59">
        <f t="shared" si="19"/>
        <v>0</v>
      </c>
      <c r="H153" s="59">
        <f aca="true" t="shared" si="32" ref="H153:N153">SUM(H154:H155)</f>
        <v>0</v>
      </c>
      <c r="I153" s="59">
        <f t="shared" si="32"/>
        <v>0</v>
      </c>
      <c r="J153" s="59">
        <f t="shared" si="32"/>
        <v>0</v>
      </c>
      <c r="K153" s="59">
        <f t="shared" si="32"/>
        <v>0</v>
      </c>
      <c r="L153" s="59">
        <f t="shared" si="32"/>
        <v>0</v>
      </c>
      <c r="M153" s="59">
        <f t="shared" si="32"/>
        <v>0</v>
      </c>
      <c r="N153" s="65">
        <f t="shared" si="32"/>
        <v>0</v>
      </c>
    </row>
    <row r="154" spans="1:14" s="14" customFormat="1" ht="30" customHeight="1">
      <c r="A154" s="42" t="s">
        <v>37</v>
      </c>
      <c r="B154" s="43" t="s">
        <v>21</v>
      </c>
      <c r="C154" s="43" t="s">
        <v>317</v>
      </c>
      <c r="D154" s="43" t="s">
        <v>33</v>
      </c>
      <c r="E154" s="44"/>
      <c r="F154" s="44"/>
      <c r="G154" s="41">
        <f t="shared" si="19"/>
        <v>0</v>
      </c>
      <c r="H154" s="41"/>
      <c r="I154" s="41"/>
      <c r="J154" s="41"/>
      <c r="K154" s="41"/>
      <c r="L154" s="41"/>
      <c r="M154" s="41"/>
      <c r="N154" s="62"/>
    </row>
    <row r="155" spans="1:14" s="14" customFormat="1" ht="30" customHeight="1">
      <c r="A155" s="42" t="s">
        <v>308</v>
      </c>
      <c r="B155" s="43" t="s">
        <v>21</v>
      </c>
      <c r="C155" s="43" t="s">
        <v>35</v>
      </c>
      <c r="D155" s="43" t="s">
        <v>309</v>
      </c>
      <c r="E155" s="44"/>
      <c r="F155" s="44" t="s">
        <v>435</v>
      </c>
      <c r="G155" s="41">
        <f t="shared" si="19"/>
        <v>0</v>
      </c>
      <c r="H155" s="41"/>
      <c r="I155" s="41"/>
      <c r="J155" s="41"/>
      <c r="K155" s="41"/>
      <c r="L155" s="41"/>
      <c r="M155" s="41"/>
      <c r="N155" s="62"/>
    </row>
    <row r="156" spans="1:14" s="60" customFormat="1" ht="30" customHeight="1">
      <c r="A156" s="56" t="s">
        <v>333</v>
      </c>
      <c r="B156" s="57" t="s">
        <v>330</v>
      </c>
      <c r="C156" s="58" t="s">
        <v>8</v>
      </c>
      <c r="D156" s="58" t="s">
        <v>8</v>
      </c>
      <c r="E156" s="58"/>
      <c r="F156" s="58"/>
      <c r="G156" s="59">
        <f t="shared" si="19"/>
        <v>18000</v>
      </c>
      <c r="H156" s="59">
        <f aca="true" t="shared" si="33" ref="H156:N156">SUM(H157:H160)</f>
        <v>18000</v>
      </c>
      <c r="I156" s="59">
        <f t="shared" si="33"/>
        <v>18000</v>
      </c>
      <c r="J156" s="59">
        <f t="shared" si="33"/>
        <v>0</v>
      </c>
      <c r="K156" s="59">
        <f t="shared" si="33"/>
        <v>0</v>
      </c>
      <c r="L156" s="59">
        <f t="shared" si="33"/>
        <v>0</v>
      </c>
      <c r="M156" s="59">
        <f t="shared" si="33"/>
        <v>0</v>
      </c>
      <c r="N156" s="65">
        <f t="shared" si="33"/>
        <v>0</v>
      </c>
    </row>
    <row r="157" spans="1:14" s="14" customFormat="1" ht="30" customHeight="1">
      <c r="A157" s="42" t="s">
        <v>313</v>
      </c>
      <c r="B157" s="43" t="s">
        <v>312</v>
      </c>
      <c r="C157" s="43" t="s">
        <v>314</v>
      </c>
      <c r="D157" s="43" t="s">
        <v>309</v>
      </c>
      <c r="E157" s="44"/>
      <c r="F157" s="44"/>
      <c r="G157" s="41">
        <f t="shared" si="19"/>
        <v>0</v>
      </c>
      <c r="H157" s="41"/>
      <c r="I157" s="41"/>
      <c r="J157" s="41"/>
      <c r="K157" s="41"/>
      <c r="L157" s="41"/>
      <c r="M157" s="41"/>
      <c r="N157" s="62"/>
    </row>
    <row r="158" spans="1:14" s="14" customFormat="1" ht="30" customHeight="1">
      <c r="A158" s="42" t="s">
        <v>313</v>
      </c>
      <c r="B158" s="43" t="s">
        <v>312</v>
      </c>
      <c r="C158" s="43" t="s">
        <v>315</v>
      </c>
      <c r="D158" s="43" t="s">
        <v>316</v>
      </c>
      <c r="E158" s="73" t="s">
        <v>446</v>
      </c>
      <c r="F158" s="43" t="s">
        <v>433</v>
      </c>
      <c r="G158" s="41">
        <f t="shared" si="19"/>
        <v>18000</v>
      </c>
      <c r="H158" s="41">
        <f aca="true" t="shared" si="34" ref="H158:I160">H66</f>
        <v>18000</v>
      </c>
      <c r="I158" s="41">
        <f t="shared" si="34"/>
        <v>18000</v>
      </c>
      <c r="J158" s="41"/>
      <c r="K158" s="41"/>
      <c r="L158" s="41"/>
      <c r="M158" s="41"/>
      <c r="N158" s="62"/>
    </row>
    <row r="159" spans="1:14" s="14" customFormat="1" ht="30" customHeight="1">
      <c r="A159" s="42" t="s">
        <v>313</v>
      </c>
      <c r="B159" s="43" t="s">
        <v>312</v>
      </c>
      <c r="C159" s="43" t="s">
        <v>336</v>
      </c>
      <c r="D159" s="43" t="s">
        <v>316</v>
      </c>
      <c r="E159" s="73" t="s">
        <v>447</v>
      </c>
      <c r="F159" s="43" t="s">
        <v>433</v>
      </c>
      <c r="G159" s="41">
        <f t="shared" si="19"/>
        <v>0</v>
      </c>
      <c r="H159" s="41">
        <f t="shared" si="34"/>
        <v>0</v>
      </c>
      <c r="I159" s="41">
        <f t="shared" si="34"/>
        <v>0</v>
      </c>
      <c r="J159" s="41"/>
      <c r="K159" s="41"/>
      <c r="L159" s="41"/>
      <c r="M159" s="41"/>
      <c r="N159" s="62"/>
    </row>
    <row r="160" spans="1:14" s="14" customFormat="1" ht="30" customHeight="1">
      <c r="A160" s="42" t="s">
        <v>313</v>
      </c>
      <c r="B160" s="43" t="s">
        <v>312</v>
      </c>
      <c r="C160" s="43" t="s">
        <v>337</v>
      </c>
      <c r="D160" s="43" t="s">
        <v>440</v>
      </c>
      <c r="E160" s="73" t="s">
        <v>448</v>
      </c>
      <c r="F160" s="43" t="s">
        <v>433</v>
      </c>
      <c r="G160" s="41">
        <f t="shared" si="19"/>
        <v>0</v>
      </c>
      <c r="H160" s="41">
        <f t="shared" si="34"/>
        <v>0</v>
      </c>
      <c r="I160" s="41">
        <f t="shared" si="34"/>
        <v>0</v>
      </c>
      <c r="J160" s="41"/>
      <c r="K160" s="41"/>
      <c r="L160" s="41"/>
      <c r="M160" s="41"/>
      <c r="N160" s="62"/>
    </row>
    <row r="161" spans="1:14" s="14" customFormat="1" ht="30" customHeight="1">
      <c r="A161" s="42" t="s">
        <v>313</v>
      </c>
      <c r="B161" s="43" t="s">
        <v>312</v>
      </c>
      <c r="C161" s="43" t="s">
        <v>337</v>
      </c>
      <c r="D161" s="43" t="s">
        <v>440</v>
      </c>
      <c r="E161" s="43"/>
      <c r="F161" s="44"/>
      <c r="G161" s="41"/>
      <c r="H161" s="41"/>
      <c r="I161" s="41"/>
      <c r="J161" s="41"/>
      <c r="K161" s="41"/>
      <c r="L161" s="41"/>
      <c r="M161" s="41"/>
      <c r="N161" s="62"/>
    </row>
    <row r="162" spans="1:14" s="60" customFormat="1" ht="30" customHeight="1">
      <c r="A162" s="56" t="s">
        <v>334</v>
      </c>
      <c r="B162" s="57" t="s">
        <v>331</v>
      </c>
      <c r="C162" s="58" t="s">
        <v>8</v>
      </c>
      <c r="D162" s="58" t="s">
        <v>8</v>
      </c>
      <c r="E162" s="58"/>
      <c r="F162" s="58"/>
      <c r="G162" s="59">
        <f>H162+J162+K162+L162</f>
        <v>2876100</v>
      </c>
      <c r="H162" s="59">
        <f aca="true" t="shared" si="35" ref="H162:N162">SUM(H163:H177)</f>
        <v>2876100</v>
      </c>
      <c r="I162" s="59">
        <f t="shared" si="35"/>
        <v>2876100</v>
      </c>
      <c r="J162" s="59">
        <f t="shared" si="35"/>
        <v>0</v>
      </c>
      <c r="K162" s="59">
        <f t="shared" si="35"/>
        <v>0</v>
      </c>
      <c r="L162" s="59">
        <f t="shared" si="35"/>
        <v>0</v>
      </c>
      <c r="M162" s="59">
        <f t="shared" si="35"/>
        <v>0</v>
      </c>
      <c r="N162" s="65">
        <f t="shared" si="35"/>
        <v>0</v>
      </c>
    </row>
    <row r="163" spans="1:14" s="14" customFormat="1" ht="30" customHeight="1">
      <c r="A163" s="42" t="s">
        <v>27</v>
      </c>
      <c r="B163" s="43" t="s">
        <v>311</v>
      </c>
      <c r="C163" s="43" t="s">
        <v>314</v>
      </c>
      <c r="D163" s="43" t="s">
        <v>21</v>
      </c>
      <c r="E163" s="73" t="s">
        <v>450</v>
      </c>
      <c r="F163" s="43" t="s">
        <v>432</v>
      </c>
      <c r="G163" s="41">
        <f t="shared" si="19"/>
        <v>80628</v>
      </c>
      <c r="H163" s="41">
        <f>I163</f>
        <v>80628</v>
      </c>
      <c r="I163" s="41">
        <f>I71</f>
        <v>80628</v>
      </c>
      <c r="J163" s="41"/>
      <c r="K163" s="41"/>
      <c r="L163" s="41"/>
      <c r="M163" s="41"/>
      <c r="N163" s="62"/>
    </row>
    <row r="164" spans="1:14" s="14" customFormat="1" ht="30" customHeight="1">
      <c r="A164" s="42" t="s">
        <v>27</v>
      </c>
      <c r="B164" s="43" t="s">
        <v>311</v>
      </c>
      <c r="C164" s="43" t="s">
        <v>314</v>
      </c>
      <c r="D164" s="43" t="s">
        <v>21</v>
      </c>
      <c r="E164" s="73" t="s">
        <v>451</v>
      </c>
      <c r="F164" s="44"/>
      <c r="G164" s="41">
        <f t="shared" si="19"/>
        <v>0</v>
      </c>
      <c r="H164" s="41"/>
      <c r="I164" s="41"/>
      <c r="J164" s="41"/>
      <c r="K164" s="41"/>
      <c r="L164" s="41"/>
      <c r="M164" s="41"/>
      <c r="N164" s="62"/>
    </row>
    <row r="165" spans="1:14" s="14" customFormat="1" ht="30" customHeight="1">
      <c r="A165" s="42" t="s">
        <v>27</v>
      </c>
      <c r="B165" s="43" t="s">
        <v>311</v>
      </c>
      <c r="C165" s="43" t="s">
        <v>314</v>
      </c>
      <c r="D165" s="43" t="s">
        <v>21</v>
      </c>
      <c r="E165" s="73" t="s">
        <v>452</v>
      </c>
      <c r="F165" s="44"/>
      <c r="G165" s="41">
        <f t="shared" si="19"/>
        <v>0</v>
      </c>
      <c r="H165" s="41"/>
      <c r="I165" s="41"/>
      <c r="J165" s="41"/>
      <c r="K165" s="41"/>
      <c r="L165" s="41"/>
      <c r="M165" s="41"/>
      <c r="N165" s="62"/>
    </row>
    <row r="166" spans="1:14" s="14" customFormat="1" ht="30" customHeight="1">
      <c r="A166" s="42" t="s">
        <v>28</v>
      </c>
      <c r="B166" s="43" t="s">
        <v>311</v>
      </c>
      <c r="C166" s="43" t="s">
        <v>314</v>
      </c>
      <c r="D166" s="43" t="s">
        <v>22</v>
      </c>
      <c r="E166" s="44"/>
      <c r="F166" s="44"/>
      <c r="G166" s="41">
        <f t="shared" si="19"/>
        <v>0</v>
      </c>
      <c r="H166" s="41"/>
      <c r="I166" s="41"/>
      <c r="J166" s="41"/>
      <c r="K166" s="41"/>
      <c r="L166" s="41"/>
      <c r="M166" s="41"/>
      <c r="N166" s="62"/>
    </row>
    <row r="167" spans="1:14" s="14" customFormat="1" ht="30" customHeight="1">
      <c r="A167" s="42" t="s">
        <v>29</v>
      </c>
      <c r="B167" s="43" t="s">
        <v>311</v>
      </c>
      <c r="C167" s="43" t="s">
        <v>314</v>
      </c>
      <c r="D167" s="43" t="s">
        <v>23</v>
      </c>
      <c r="E167" s="73" t="s">
        <v>453</v>
      </c>
      <c r="F167" s="43" t="s">
        <v>432</v>
      </c>
      <c r="G167" s="41">
        <f t="shared" si="19"/>
        <v>372000</v>
      </c>
      <c r="H167" s="41">
        <f>I167</f>
        <v>372000</v>
      </c>
      <c r="I167" s="41">
        <f>I75-50000</f>
        <v>372000</v>
      </c>
      <c r="J167" s="41"/>
      <c r="K167" s="41"/>
      <c r="L167" s="41"/>
      <c r="M167" s="41"/>
      <c r="N167" s="62"/>
    </row>
    <row r="168" spans="1:14" s="14" customFormat="1" ht="30" customHeight="1">
      <c r="A168" s="42" t="s">
        <v>29</v>
      </c>
      <c r="B168" s="43" t="s">
        <v>311</v>
      </c>
      <c r="C168" s="43" t="s">
        <v>314</v>
      </c>
      <c r="D168" s="43" t="s">
        <v>23</v>
      </c>
      <c r="E168" s="73" t="s">
        <v>454</v>
      </c>
      <c r="F168" s="44"/>
      <c r="G168" s="41"/>
      <c r="H168" s="41"/>
      <c r="I168" s="41"/>
      <c r="J168" s="41"/>
      <c r="K168" s="41"/>
      <c r="L168" s="41"/>
      <c r="M168" s="41"/>
      <c r="N168" s="62"/>
    </row>
    <row r="169" spans="1:14" s="14" customFormat="1" ht="30" customHeight="1">
      <c r="A169" s="42" t="s">
        <v>36</v>
      </c>
      <c r="B169" s="43" t="s">
        <v>311</v>
      </c>
      <c r="C169" s="43" t="s">
        <v>314</v>
      </c>
      <c r="D169" s="43" t="s">
        <v>31</v>
      </c>
      <c r="E169" s="77"/>
      <c r="F169" s="44"/>
      <c r="G169" s="41"/>
      <c r="H169" s="41"/>
      <c r="I169" s="41"/>
      <c r="J169" s="41"/>
      <c r="K169" s="41"/>
      <c r="L169" s="41"/>
      <c r="M169" s="41"/>
      <c r="N169" s="62"/>
    </row>
    <row r="170" spans="1:14" s="14" customFormat="1" ht="30" customHeight="1">
      <c r="A170" s="42" t="s">
        <v>36</v>
      </c>
      <c r="B170" s="43" t="s">
        <v>311</v>
      </c>
      <c r="C170" s="43" t="s">
        <v>314</v>
      </c>
      <c r="D170" s="43" t="s">
        <v>31</v>
      </c>
      <c r="E170" s="73" t="s">
        <v>455</v>
      </c>
      <c r="F170" s="43" t="s">
        <v>432</v>
      </c>
      <c r="G170" s="41">
        <f t="shared" si="19"/>
        <v>520331</v>
      </c>
      <c r="H170" s="41">
        <f>I170</f>
        <v>520331</v>
      </c>
      <c r="I170" s="41">
        <f>I78</f>
        <v>520331</v>
      </c>
      <c r="J170" s="41"/>
      <c r="K170" s="41"/>
      <c r="L170" s="41"/>
      <c r="M170" s="41"/>
      <c r="N170" s="62"/>
    </row>
    <row r="171" spans="1:14" s="14" customFormat="1" ht="30" customHeight="1">
      <c r="A171" s="42" t="s">
        <v>43</v>
      </c>
      <c r="B171" s="43" t="s">
        <v>311</v>
      </c>
      <c r="C171" s="43" t="s">
        <v>314</v>
      </c>
      <c r="D171" s="43" t="s">
        <v>32</v>
      </c>
      <c r="E171" s="73" t="s">
        <v>457</v>
      </c>
      <c r="F171" s="43" t="s">
        <v>432</v>
      </c>
      <c r="G171" s="41">
        <f aca="true" t="shared" si="36" ref="G171:G177">H171+J171+K171+L171</f>
        <v>1903141</v>
      </c>
      <c r="H171" s="41">
        <f>I171</f>
        <v>1903141</v>
      </c>
      <c r="I171" s="41">
        <f>I82-81721.64</f>
        <v>1903141</v>
      </c>
      <c r="J171" s="41"/>
      <c r="K171" s="41"/>
      <c r="L171" s="41"/>
      <c r="M171" s="41"/>
      <c r="N171" s="62"/>
    </row>
    <row r="172" spans="1:14" s="14" customFormat="1" ht="30" customHeight="1">
      <c r="A172" s="42" t="s">
        <v>43</v>
      </c>
      <c r="B172" s="43" t="s">
        <v>311</v>
      </c>
      <c r="C172" s="43" t="s">
        <v>314</v>
      </c>
      <c r="D172" s="43" t="s">
        <v>32</v>
      </c>
      <c r="E172" s="43"/>
      <c r="F172" s="43" t="s">
        <v>435</v>
      </c>
      <c r="G172" s="41">
        <f t="shared" si="36"/>
        <v>0</v>
      </c>
      <c r="H172" s="41"/>
      <c r="I172" s="41"/>
      <c r="J172" s="41"/>
      <c r="K172" s="41"/>
      <c r="L172" s="41"/>
      <c r="M172" s="41"/>
      <c r="N172" s="62"/>
    </row>
    <row r="173" spans="1:14" s="14" customFormat="1" ht="30" customHeight="1">
      <c r="A173" s="42" t="s">
        <v>43</v>
      </c>
      <c r="B173" s="43" t="s">
        <v>311</v>
      </c>
      <c r="C173" s="43" t="s">
        <v>314</v>
      </c>
      <c r="D173" s="43" t="s">
        <v>32</v>
      </c>
      <c r="E173" s="43"/>
      <c r="F173" s="43" t="s">
        <v>437</v>
      </c>
      <c r="G173" s="41">
        <f t="shared" si="36"/>
        <v>0</v>
      </c>
      <c r="H173" s="41"/>
      <c r="I173" s="41"/>
      <c r="J173" s="41"/>
      <c r="K173" s="41"/>
      <c r="L173" s="41"/>
      <c r="M173" s="41"/>
      <c r="N173" s="62"/>
    </row>
    <row r="174" spans="1:14" s="14" customFormat="1" ht="30" customHeight="1">
      <c r="A174" s="42" t="s">
        <v>38</v>
      </c>
      <c r="B174" s="43" t="s">
        <v>33</v>
      </c>
      <c r="C174" s="43" t="s">
        <v>314</v>
      </c>
      <c r="D174" s="43" t="s">
        <v>34</v>
      </c>
      <c r="E174" s="73" t="s">
        <v>459</v>
      </c>
      <c r="F174" s="43" t="s">
        <v>431</v>
      </c>
      <c r="G174" s="41">
        <f t="shared" si="36"/>
        <v>0</v>
      </c>
      <c r="H174" s="41">
        <f>H86</f>
        <v>0</v>
      </c>
      <c r="I174" s="41">
        <f>I86</f>
        <v>0</v>
      </c>
      <c r="J174" s="41"/>
      <c r="K174" s="41"/>
      <c r="L174" s="41"/>
      <c r="M174" s="41"/>
      <c r="N174" s="62"/>
    </row>
    <row r="175" spans="1:14" s="14" customFormat="1" ht="30" customHeight="1">
      <c r="A175" s="42" t="s">
        <v>38</v>
      </c>
      <c r="B175" s="43" t="s">
        <v>33</v>
      </c>
      <c r="C175" s="43" t="s">
        <v>314</v>
      </c>
      <c r="D175" s="43" t="s">
        <v>34</v>
      </c>
      <c r="E175" s="43"/>
      <c r="F175" s="43" t="s">
        <v>439</v>
      </c>
      <c r="G175" s="41">
        <f t="shared" si="36"/>
        <v>0</v>
      </c>
      <c r="H175" s="41"/>
      <c r="I175" s="41"/>
      <c r="J175" s="41"/>
      <c r="K175" s="41"/>
      <c r="L175" s="41"/>
      <c r="M175" s="41"/>
      <c r="N175" s="62"/>
    </row>
    <row r="176" spans="1:14" s="14" customFormat="1" ht="30" customHeight="1">
      <c r="A176" s="42" t="s">
        <v>38</v>
      </c>
      <c r="B176" s="43" t="s">
        <v>33</v>
      </c>
      <c r="C176" s="43" t="s">
        <v>338</v>
      </c>
      <c r="D176" s="43" t="s">
        <v>34</v>
      </c>
      <c r="E176" s="44"/>
      <c r="F176" s="44"/>
      <c r="G176" s="41">
        <f t="shared" si="36"/>
        <v>0</v>
      </c>
      <c r="H176" s="41"/>
      <c r="I176" s="41"/>
      <c r="J176" s="41"/>
      <c r="K176" s="41"/>
      <c r="L176" s="41"/>
      <c r="M176" s="41"/>
      <c r="N176" s="62"/>
    </row>
    <row r="177" spans="1:14" s="14" customFormat="1" ht="30" customHeight="1">
      <c r="A177" s="42" t="s">
        <v>39</v>
      </c>
      <c r="B177" s="43" t="s">
        <v>33</v>
      </c>
      <c r="C177" s="43" t="s">
        <v>314</v>
      </c>
      <c r="D177" s="43" t="s">
        <v>35</v>
      </c>
      <c r="E177" s="73" t="s">
        <v>461</v>
      </c>
      <c r="F177" s="43" t="s">
        <v>431</v>
      </c>
      <c r="G177" s="41">
        <f t="shared" si="36"/>
        <v>0</v>
      </c>
      <c r="H177" s="41">
        <f>I177</f>
        <v>0</v>
      </c>
      <c r="I177" s="41">
        <f>I94</f>
        <v>0</v>
      </c>
      <c r="J177" s="41"/>
      <c r="K177" s="41"/>
      <c r="L177" s="41"/>
      <c r="M177" s="41"/>
      <c r="N177" s="62"/>
    </row>
    <row r="178" spans="1:14" s="15" customFormat="1" ht="36.6" customHeight="1">
      <c r="A178" s="53" t="s">
        <v>44</v>
      </c>
      <c r="B178" s="45" t="s">
        <v>8</v>
      </c>
      <c r="C178" s="45" t="s">
        <v>8</v>
      </c>
      <c r="D178" s="45" t="s">
        <v>8</v>
      </c>
      <c r="E178" s="45"/>
      <c r="F178" s="45"/>
      <c r="G178" s="52"/>
      <c r="H178" s="52"/>
      <c r="I178" s="52"/>
      <c r="J178" s="52"/>
      <c r="K178" s="52"/>
      <c r="L178" s="52"/>
      <c r="M178" s="52"/>
      <c r="N178" s="63"/>
    </row>
    <row r="179" spans="1:14" s="15" customFormat="1" ht="30" customHeight="1">
      <c r="A179" s="53" t="s">
        <v>9</v>
      </c>
      <c r="B179" s="47" t="s">
        <v>321</v>
      </c>
      <c r="C179" s="45" t="s">
        <v>8</v>
      </c>
      <c r="D179" s="45" t="s">
        <v>8</v>
      </c>
      <c r="E179" s="45"/>
      <c r="F179" s="45"/>
      <c r="G179" s="52"/>
      <c r="H179" s="52"/>
      <c r="I179" s="52"/>
      <c r="J179" s="52"/>
      <c r="K179" s="52"/>
      <c r="L179" s="52"/>
      <c r="M179" s="52"/>
      <c r="N179" s="63"/>
    </row>
    <row r="180" spans="1:14" s="14" customFormat="1" ht="30" customHeight="1">
      <c r="A180" s="54" t="s">
        <v>45</v>
      </c>
      <c r="B180" s="44"/>
      <c r="C180" s="44" t="s">
        <v>8</v>
      </c>
      <c r="D180" s="44" t="s">
        <v>8</v>
      </c>
      <c r="E180" s="44"/>
      <c r="F180" s="44" t="s">
        <v>8</v>
      </c>
      <c r="G180" s="41" t="s">
        <v>8</v>
      </c>
      <c r="H180" s="41" t="s">
        <v>8</v>
      </c>
      <c r="I180" s="41" t="s">
        <v>8</v>
      </c>
      <c r="J180" s="41" t="s">
        <v>8</v>
      </c>
      <c r="K180" s="41" t="s">
        <v>8</v>
      </c>
      <c r="L180" s="41" t="s">
        <v>8</v>
      </c>
      <c r="M180" s="41" t="s">
        <v>8</v>
      </c>
      <c r="N180" s="62" t="s">
        <v>8</v>
      </c>
    </row>
    <row r="181" spans="1:14" s="14" customFormat="1" ht="42" customHeight="1">
      <c r="A181" s="42" t="s">
        <v>133</v>
      </c>
      <c r="B181" s="44"/>
      <c r="C181" s="44" t="s">
        <v>8</v>
      </c>
      <c r="D181" s="44" t="s">
        <v>8</v>
      </c>
      <c r="E181" s="44" t="s">
        <v>8</v>
      </c>
      <c r="F181" s="44" t="s">
        <v>8</v>
      </c>
      <c r="G181" s="52">
        <f aca="true" t="shared" si="37" ref="G181:G182">H181+J181+K181+L181</f>
        <v>0</v>
      </c>
      <c r="H181" s="41">
        <f aca="true" t="shared" si="38" ref="H181:N181">H182</f>
        <v>0</v>
      </c>
      <c r="I181" s="41">
        <f t="shared" si="38"/>
        <v>0</v>
      </c>
      <c r="J181" s="41">
        <f t="shared" si="38"/>
        <v>0</v>
      </c>
      <c r="K181" s="41">
        <f t="shared" si="38"/>
        <v>0</v>
      </c>
      <c r="L181" s="41">
        <f t="shared" si="38"/>
        <v>0</v>
      </c>
      <c r="M181" s="41">
        <f t="shared" si="38"/>
        <v>0</v>
      </c>
      <c r="N181" s="62">
        <f t="shared" si="38"/>
        <v>0</v>
      </c>
    </row>
    <row r="182" spans="1:14" s="14" customFormat="1" ht="39.6" customHeight="1">
      <c r="A182" s="42" t="s">
        <v>57</v>
      </c>
      <c r="B182" s="44"/>
      <c r="C182" s="44"/>
      <c r="D182" s="44"/>
      <c r="E182" s="44"/>
      <c r="F182" s="44"/>
      <c r="G182" s="41">
        <f t="shared" si="37"/>
        <v>0</v>
      </c>
      <c r="H182" s="41"/>
      <c r="I182" s="41"/>
      <c r="J182" s="41"/>
      <c r="K182" s="41"/>
      <c r="L182" s="41"/>
      <c r="M182" s="41"/>
      <c r="N182" s="62"/>
    </row>
    <row r="183" spans="1:14" s="12" customFormat="1" ht="25.9" customHeight="1">
      <c r="A183" s="178" t="s">
        <v>482</v>
      </c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80"/>
    </row>
    <row r="184" spans="1:14" s="13" customFormat="1" ht="43.9" customHeight="1">
      <c r="A184" s="42" t="s">
        <v>55</v>
      </c>
      <c r="B184" s="43" t="s">
        <v>300</v>
      </c>
      <c r="C184" s="44" t="s">
        <v>8</v>
      </c>
      <c r="D184" s="44" t="s">
        <v>8</v>
      </c>
      <c r="E184" s="44" t="s">
        <v>8</v>
      </c>
      <c r="F184" s="44" t="s">
        <v>8</v>
      </c>
      <c r="G184" s="41">
        <f aca="true" t="shared" si="39" ref="G184:G186">H184+J184+K184+L184</f>
        <v>0</v>
      </c>
      <c r="H184" s="41">
        <f aca="true" t="shared" si="40" ref="H184:N184">H185</f>
        <v>0</v>
      </c>
      <c r="I184" s="41">
        <f t="shared" si="40"/>
        <v>0</v>
      </c>
      <c r="J184" s="41">
        <f t="shared" si="40"/>
        <v>0</v>
      </c>
      <c r="K184" s="41">
        <f t="shared" si="40"/>
        <v>0</v>
      </c>
      <c r="L184" s="41">
        <f t="shared" si="40"/>
        <v>0</v>
      </c>
      <c r="M184" s="41">
        <f t="shared" si="40"/>
        <v>0</v>
      </c>
      <c r="N184" s="62">
        <f t="shared" si="40"/>
        <v>0</v>
      </c>
    </row>
    <row r="185" spans="1:14" s="13" customFormat="1" ht="36" customHeight="1">
      <c r="A185" s="42" t="s">
        <v>57</v>
      </c>
      <c r="B185" s="43" t="s">
        <v>300</v>
      </c>
      <c r="C185" s="44"/>
      <c r="D185" s="44"/>
      <c r="E185" s="44"/>
      <c r="F185" s="44"/>
      <c r="G185" s="41">
        <f t="shared" si="39"/>
        <v>0</v>
      </c>
      <c r="H185" s="41"/>
      <c r="I185" s="41"/>
      <c r="J185" s="41"/>
      <c r="K185" s="41"/>
      <c r="L185" s="41"/>
      <c r="M185" s="41"/>
      <c r="N185" s="62"/>
    </row>
    <row r="186" spans="1:14" s="14" customFormat="1" ht="26.45" customHeight="1">
      <c r="A186" s="53" t="s">
        <v>47</v>
      </c>
      <c r="B186" s="47" t="s">
        <v>299</v>
      </c>
      <c r="C186" s="45" t="s">
        <v>8</v>
      </c>
      <c r="D186" s="45" t="s">
        <v>8</v>
      </c>
      <c r="E186" s="45" t="s">
        <v>8</v>
      </c>
      <c r="F186" s="45" t="s">
        <v>8</v>
      </c>
      <c r="G186" s="52">
        <f t="shared" si="39"/>
        <v>27596330</v>
      </c>
      <c r="H186" s="52">
        <f>H188+H219+H210+H213+H224</f>
        <v>27596330</v>
      </c>
      <c r="I186" s="52">
        <f>I188+I219+I210+I213+I224</f>
        <v>27596330</v>
      </c>
      <c r="J186" s="52">
        <f>J188+J219+J210+J213+J224</f>
        <v>0</v>
      </c>
      <c r="K186" s="52">
        <f>K188+K219</f>
        <v>0</v>
      </c>
      <c r="L186" s="52">
        <f>L188+L219</f>
        <v>0</v>
      </c>
      <c r="M186" s="52">
        <f>M188+M219+M210+M213+M224</f>
        <v>0</v>
      </c>
      <c r="N186" s="63">
        <f>N188+N219</f>
        <v>0</v>
      </c>
    </row>
    <row r="187" spans="1:14" s="14" customFormat="1" ht="26.45" customHeight="1">
      <c r="A187" s="42" t="s">
        <v>2</v>
      </c>
      <c r="B187" s="44"/>
      <c r="C187" s="44" t="s">
        <v>8</v>
      </c>
      <c r="D187" s="44" t="s">
        <v>8</v>
      </c>
      <c r="E187" s="44" t="s">
        <v>8</v>
      </c>
      <c r="F187" s="44" t="s">
        <v>8</v>
      </c>
      <c r="G187" s="41" t="s">
        <v>8</v>
      </c>
      <c r="H187" s="41" t="s">
        <v>8</v>
      </c>
      <c r="I187" s="41" t="s">
        <v>8</v>
      </c>
      <c r="J187" s="41" t="s">
        <v>8</v>
      </c>
      <c r="K187" s="41" t="s">
        <v>8</v>
      </c>
      <c r="L187" s="41" t="s">
        <v>8</v>
      </c>
      <c r="M187" s="41" t="s">
        <v>8</v>
      </c>
      <c r="N187" s="62" t="s">
        <v>8</v>
      </c>
    </row>
    <row r="188" spans="1:14" s="15" customFormat="1" ht="26.45" customHeight="1">
      <c r="A188" s="53" t="s">
        <v>326</v>
      </c>
      <c r="B188" s="47" t="s">
        <v>301</v>
      </c>
      <c r="C188" s="47"/>
      <c r="D188" s="47" t="s">
        <v>15</v>
      </c>
      <c r="E188" s="45" t="s">
        <v>8</v>
      </c>
      <c r="F188" s="45" t="s">
        <v>8</v>
      </c>
      <c r="G188" s="52">
        <f aca="true" t="shared" si="41" ref="G188:G256">H188+J188+K188+L188</f>
        <v>27596330</v>
      </c>
      <c r="H188" s="52">
        <f aca="true" t="shared" si="42" ref="H188:N188">H189+H195+H201+H206+H208+H210+H213</f>
        <v>27596330</v>
      </c>
      <c r="I188" s="52">
        <f t="shared" si="42"/>
        <v>27596330</v>
      </c>
      <c r="J188" s="52">
        <f t="shared" si="42"/>
        <v>0</v>
      </c>
      <c r="K188" s="52">
        <f t="shared" si="42"/>
        <v>0</v>
      </c>
      <c r="L188" s="52">
        <f t="shared" si="42"/>
        <v>0</v>
      </c>
      <c r="M188" s="52">
        <f t="shared" si="42"/>
        <v>0</v>
      </c>
      <c r="N188" s="63">
        <f t="shared" si="42"/>
        <v>0</v>
      </c>
    </row>
    <row r="189" spans="1:14" s="19" customFormat="1" ht="26.45" customHeight="1" hidden="1">
      <c r="A189" s="50" t="s">
        <v>148</v>
      </c>
      <c r="B189" s="48" t="s">
        <v>302</v>
      </c>
      <c r="C189" s="48"/>
      <c r="D189" s="48" t="s">
        <v>15</v>
      </c>
      <c r="E189" s="51" t="s">
        <v>8</v>
      </c>
      <c r="F189" s="51" t="s">
        <v>8</v>
      </c>
      <c r="G189" s="49">
        <f t="shared" si="41"/>
        <v>0</v>
      </c>
      <c r="H189" s="49">
        <f aca="true" t="shared" si="43" ref="H189:N189">H190+H191+H192+H193+H194</f>
        <v>0</v>
      </c>
      <c r="I189" s="49">
        <f t="shared" si="43"/>
        <v>0</v>
      </c>
      <c r="J189" s="49">
        <f t="shared" si="43"/>
        <v>0</v>
      </c>
      <c r="K189" s="49">
        <f t="shared" si="43"/>
        <v>0</v>
      </c>
      <c r="L189" s="49">
        <f t="shared" si="43"/>
        <v>0</v>
      </c>
      <c r="M189" s="49">
        <f t="shared" si="43"/>
        <v>0</v>
      </c>
      <c r="N189" s="64">
        <f t="shared" si="43"/>
        <v>0</v>
      </c>
    </row>
    <row r="190" spans="1:14" s="14" customFormat="1" ht="36.6" customHeight="1" hidden="1">
      <c r="A190" s="166" t="s">
        <v>149</v>
      </c>
      <c r="B190" s="164" t="s">
        <v>302</v>
      </c>
      <c r="C190" s="164"/>
      <c r="D190" s="164" t="s">
        <v>306</v>
      </c>
      <c r="E190" s="43" t="s">
        <v>114</v>
      </c>
      <c r="F190" s="43" t="s">
        <v>115</v>
      </c>
      <c r="G190" s="41">
        <f t="shared" si="41"/>
        <v>0</v>
      </c>
      <c r="H190" s="41"/>
      <c r="I190" s="41"/>
      <c r="J190" s="41"/>
      <c r="K190" s="41"/>
      <c r="L190" s="41"/>
      <c r="M190" s="41"/>
      <c r="N190" s="62"/>
    </row>
    <row r="191" spans="1:14" s="14" customFormat="1" ht="36.6" customHeight="1" hidden="1">
      <c r="A191" s="167"/>
      <c r="B191" s="165"/>
      <c r="C191" s="165"/>
      <c r="D191" s="165"/>
      <c r="E191" s="43" t="s">
        <v>116</v>
      </c>
      <c r="F191" s="43" t="s">
        <v>117</v>
      </c>
      <c r="G191" s="41">
        <f t="shared" si="41"/>
        <v>0</v>
      </c>
      <c r="H191" s="41"/>
      <c r="I191" s="41"/>
      <c r="J191" s="41"/>
      <c r="K191" s="41"/>
      <c r="L191" s="41"/>
      <c r="M191" s="41"/>
      <c r="N191" s="62"/>
    </row>
    <row r="192" spans="1:14" s="14" customFormat="1" ht="36.6" customHeight="1" hidden="1">
      <c r="A192" s="166" t="s">
        <v>150</v>
      </c>
      <c r="B192" s="164" t="s">
        <v>302</v>
      </c>
      <c r="C192" s="164"/>
      <c r="D192" s="164" t="s">
        <v>306</v>
      </c>
      <c r="E192" s="43" t="s">
        <v>114</v>
      </c>
      <c r="F192" s="43" t="s">
        <v>118</v>
      </c>
      <c r="G192" s="41">
        <f t="shared" si="41"/>
        <v>0</v>
      </c>
      <c r="H192" s="41"/>
      <c r="I192" s="41"/>
      <c r="J192" s="41"/>
      <c r="K192" s="41"/>
      <c r="L192" s="41"/>
      <c r="M192" s="41"/>
      <c r="N192" s="62"/>
    </row>
    <row r="193" spans="1:14" s="14" customFormat="1" ht="36.6" customHeight="1" hidden="1">
      <c r="A193" s="167"/>
      <c r="B193" s="165"/>
      <c r="C193" s="165"/>
      <c r="D193" s="165"/>
      <c r="E193" s="43" t="s">
        <v>116</v>
      </c>
      <c r="F193" s="43" t="s">
        <v>144</v>
      </c>
      <c r="G193" s="41">
        <f t="shared" si="41"/>
        <v>0</v>
      </c>
      <c r="H193" s="41"/>
      <c r="I193" s="41"/>
      <c r="J193" s="41"/>
      <c r="K193" s="41"/>
      <c r="L193" s="41"/>
      <c r="M193" s="41"/>
      <c r="N193" s="62"/>
    </row>
    <row r="194" spans="1:14" s="14" customFormat="1" ht="66.6" customHeight="1" hidden="1">
      <c r="A194" s="42" t="s">
        <v>151</v>
      </c>
      <c r="B194" s="43" t="s">
        <v>302</v>
      </c>
      <c r="C194" s="43"/>
      <c r="D194" s="43" t="s">
        <v>306</v>
      </c>
      <c r="E194" s="43" t="s">
        <v>114</v>
      </c>
      <c r="F194" s="43" t="s">
        <v>143</v>
      </c>
      <c r="G194" s="41">
        <f t="shared" si="41"/>
        <v>0</v>
      </c>
      <c r="H194" s="41"/>
      <c r="I194" s="41"/>
      <c r="J194" s="41"/>
      <c r="K194" s="41"/>
      <c r="L194" s="41"/>
      <c r="M194" s="41"/>
      <c r="N194" s="62"/>
    </row>
    <row r="195" spans="1:14" s="19" customFormat="1" ht="63" customHeight="1" hidden="1">
      <c r="A195" s="50" t="s">
        <v>152</v>
      </c>
      <c r="B195" s="48" t="s">
        <v>302</v>
      </c>
      <c r="C195" s="48"/>
      <c r="D195" s="48" t="s">
        <v>15</v>
      </c>
      <c r="E195" s="51" t="s">
        <v>8</v>
      </c>
      <c r="F195" s="51" t="s">
        <v>8</v>
      </c>
      <c r="G195" s="49">
        <f t="shared" si="41"/>
        <v>0</v>
      </c>
      <c r="H195" s="49">
        <f aca="true" t="shared" si="44" ref="H195:N195">H196+H197+H198+H199+H200</f>
        <v>0</v>
      </c>
      <c r="I195" s="49">
        <f t="shared" si="44"/>
        <v>0</v>
      </c>
      <c r="J195" s="49">
        <f t="shared" si="44"/>
        <v>0</v>
      </c>
      <c r="K195" s="49">
        <f t="shared" si="44"/>
        <v>0</v>
      </c>
      <c r="L195" s="49">
        <f t="shared" si="44"/>
        <v>0</v>
      </c>
      <c r="M195" s="49">
        <f t="shared" si="44"/>
        <v>0</v>
      </c>
      <c r="N195" s="64">
        <f t="shared" si="44"/>
        <v>0</v>
      </c>
    </row>
    <row r="196" spans="1:14" s="14" customFormat="1" ht="35.45" customHeight="1" hidden="1">
      <c r="A196" s="166" t="s">
        <v>153</v>
      </c>
      <c r="B196" s="164" t="s">
        <v>302</v>
      </c>
      <c r="C196" s="164"/>
      <c r="D196" s="164" t="s">
        <v>306</v>
      </c>
      <c r="E196" s="43" t="s">
        <v>114</v>
      </c>
      <c r="F196" s="43" t="s">
        <v>119</v>
      </c>
      <c r="G196" s="41">
        <f t="shared" si="41"/>
        <v>0</v>
      </c>
      <c r="H196" s="41"/>
      <c r="I196" s="41"/>
      <c r="J196" s="41"/>
      <c r="K196" s="41"/>
      <c r="L196" s="41"/>
      <c r="M196" s="41"/>
      <c r="N196" s="62"/>
    </row>
    <row r="197" spans="1:14" s="14" customFormat="1" ht="35.45" customHeight="1" hidden="1">
      <c r="A197" s="167"/>
      <c r="B197" s="165"/>
      <c r="C197" s="165"/>
      <c r="D197" s="165"/>
      <c r="E197" s="43" t="s">
        <v>116</v>
      </c>
      <c r="F197" s="43" t="s">
        <v>120</v>
      </c>
      <c r="G197" s="41">
        <f t="shared" si="41"/>
        <v>0</v>
      </c>
      <c r="H197" s="41"/>
      <c r="I197" s="41"/>
      <c r="J197" s="41"/>
      <c r="K197" s="41"/>
      <c r="L197" s="41"/>
      <c r="M197" s="41"/>
      <c r="N197" s="62"/>
    </row>
    <row r="198" spans="1:14" s="14" customFormat="1" ht="35.45" customHeight="1" hidden="1">
      <c r="A198" s="166" t="s">
        <v>154</v>
      </c>
      <c r="B198" s="164" t="s">
        <v>302</v>
      </c>
      <c r="C198" s="164"/>
      <c r="D198" s="164" t="s">
        <v>306</v>
      </c>
      <c r="E198" s="43" t="s">
        <v>114</v>
      </c>
      <c r="F198" s="43" t="s">
        <v>121</v>
      </c>
      <c r="G198" s="41">
        <f t="shared" si="41"/>
        <v>0</v>
      </c>
      <c r="H198" s="41"/>
      <c r="I198" s="41"/>
      <c r="J198" s="41"/>
      <c r="K198" s="41"/>
      <c r="L198" s="41"/>
      <c r="M198" s="41"/>
      <c r="N198" s="62"/>
    </row>
    <row r="199" spans="1:14" s="14" customFormat="1" ht="35.45" customHeight="1" hidden="1">
      <c r="A199" s="167"/>
      <c r="B199" s="165"/>
      <c r="C199" s="165"/>
      <c r="D199" s="165"/>
      <c r="E199" s="43" t="s">
        <v>116</v>
      </c>
      <c r="F199" s="43" t="s">
        <v>145</v>
      </c>
      <c r="G199" s="41">
        <f t="shared" si="41"/>
        <v>0</v>
      </c>
      <c r="H199" s="41"/>
      <c r="I199" s="41"/>
      <c r="J199" s="41"/>
      <c r="K199" s="41"/>
      <c r="L199" s="41"/>
      <c r="M199" s="41"/>
      <c r="N199" s="62"/>
    </row>
    <row r="200" spans="1:14" s="14" customFormat="1" ht="66" customHeight="1" hidden="1">
      <c r="A200" s="42" t="s">
        <v>155</v>
      </c>
      <c r="B200" s="43" t="s">
        <v>302</v>
      </c>
      <c r="C200" s="43"/>
      <c r="D200" s="43" t="s">
        <v>306</v>
      </c>
      <c r="E200" s="43" t="s">
        <v>114</v>
      </c>
      <c r="F200" s="43" t="s">
        <v>146</v>
      </c>
      <c r="G200" s="41">
        <f t="shared" si="41"/>
        <v>0</v>
      </c>
      <c r="H200" s="41"/>
      <c r="I200" s="41"/>
      <c r="J200" s="41"/>
      <c r="K200" s="41"/>
      <c r="L200" s="41"/>
      <c r="M200" s="41"/>
      <c r="N200" s="62"/>
    </row>
    <row r="201" spans="1:14" s="19" customFormat="1" ht="47.45" customHeight="1">
      <c r="A201" s="50" t="s">
        <v>156</v>
      </c>
      <c r="B201" s="48" t="s">
        <v>302</v>
      </c>
      <c r="C201" s="48"/>
      <c r="D201" s="48" t="s">
        <v>15</v>
      </c>
      <c r="E201" s="51" t="s">
        <v>8</v>
      </c>
      <c r="F201" s="51" t="s">
        <v>8</v>
      </c>
      <c r="G201" s="49">
        <f t="shared" si="41"/>
        <v>27596330</v>
      </c>
      <c r="H201" s="49">
        <f>I201</f>
        <v>27596330</v>
      </c>
      <c r="I201" s="49">
        <f aca="true" t="shared" si="45" ref="I201:N201">I202+I203+I204+I205</f>
        <v>27596330</v>
      </c>
      <c r="J201" s="49">
        <f t="shared" si="45"/>
        <v>0</v>
      </c>
      <c r="K201" s="49">
        <f t="shared" si="45"/>
        <v>0</v>
      </c>
      <c r="L201" s="49">
        <f t="shared" si="45"/>
        <v>0</v>
      </c>
      <c r="M201" s="49">
        <f t="shared" si="45"/>
        <v>0</v>
      </c>
      <c r="N201" s="64">
        <f t="shared" si="45"/>
        <v>0</v>
      </c>
    </row>
    <row r="202" spans="1:14" s="14" customFormat="1" ht="63.6" customHeight="1">
      <c r="A202" s="42" t="s">
        <v>157</v>
      </c>
      <c r="B202" s="43" t="s">
        <v>302</v>
      </c>
      <c r="C202" s="43"/>
      <c r="D202" s="43" t="s">
        <v>306</v>
      </c>
      <c r="E202" s="43" t="s">
        <v>427</v>
      </c>
      <c r="F202" s="43" t="s">
        <v>431</v>
      </c>
      <c r="G202" s="41">
        <f t="shared" si="41"/>
        <v>17496083</v>
      </c>
      <c r="H202" s="41">
        <f>I202</f>
        <v>17496083</v>
      </c>
      <c r="I202" s="41">
        <f>I120+654992</f>
        <v>17496083</v>
      </c>
      <c r="J202" s="41"/>
      <c r="K202" s="41"/>
      <c r="L202" s="41"/>
      <c r="M202" s="41"/>
      <c r="N202" s="62"/>
    </row>
    <row r="203" spans="1:14" s="14" customFormat="1" ht="52.9" customHeight="1">
      <c r="A203" s="42" t="s">
        <v>158</v>
      </c>
      <c r="B203" s="43" t="s">
        <v>302</v>
      </c>
      <c r="C203" s="43"/>
      <c r="D203" s="43" t="s">
        <v>306</v>
      </c>
      <c r="E203" s="43" t="s">
        <v>427</v>
      </c>
      <c r="F203" s="43" t="s">
        <v>432</v>
      </c>
      <c r="G203" s="41">
        <f t="shared" si="41"/>
        <v>10082247</v>
      </c>
      <c r="H203" s="41">
        <f>I203</f>
        <v>10082247</v>
      </c>
      <c r="I203" s="41">
        <f>I121+384678</f>
        <v>10082247</v>
      </c>
      <c r="J203" s="41"/>
      <c r="K203" s="41"/>
      <c r="L203" s="41"/>
      <c r="M203" s="41"/>
      <c r="N203" s="62"/>
    </row>
    <row r="204" spans="1:14" s="14" customFormat="1" ht="68.45" customHeight="1">
      <c r="A204" s="42" t="s">
        <v>159</v>
      </c>
      <c r="B204" s="43" t="s">
        <v>302</v>
      </c>
      <c r="C204" s="43"/>
      <c r="D204" s="43" t="s">
        <v>306</v>
      </c>
      <c r="E204" s="43" t="s">
        <v>427</v>
      </c>
      <c r="F204" s="43" t="s">
        <v>433</v>
      </c>
      <c r="G204" s="41">
        <f t="shared" si="41"/>
        <v>18000</v>
      </c>
      <c r="H204" s="41">
        <f aca="true" t="shared" si="46" ref="H204:I204">H122</f>
        <v>18000</v>
      </c>
      <c r="I204" s="41">
        <f t="shared" si="46"/>
        <v>18000</v>
      </c>
      <c r="J204" s="41"/>
      <c r="K204" s="41"/>
      <c r="L204" s="41"/>
      <c r="M204" s="41"/>
      <c r="N204" s="62"/>
    </row>
    <row r="205" spans="1:14" s="14" customFormat="1" ht="34.15" customHeight="1" hidden="1">
      <c r="A205" s="42" t="s">
        <v>160</v>
      </c>
      <c r="B205" s="43" t="s">
        <v>302</v>
      </c>
      <c r="C205" s="43"/>
      <c r="D205" s="43" t="s">
        <v>306</v>
      </c>
      <c r="E205" s="43" t="s">
        <v>114</v>
      </c>
      <c r="F205" s="43" t="s">
        <v>147</v>
      </c>
      <c r="G205" s="41">
        <f t="shared" si="41"/>
        <v>0</v>
      </c>
      <c r="H205" s="41"/>
      <c r="I205" s="41"/>
      <c r="J205" s="41"/>
      <c r="K205" s="41"/>
      <c r="L205" s="41"/>
      <c r="M205" s="41"/>
      <c r="N205" s="62"/>
    </row>
    <row r="206" spans="1:14" s="19" customFormat="1" ht="47.45" customHeight="1" hidden="1">
      <c r="A206" s="50" t="s">
        <v>161</v>
      </c>
      <c r="B206" s="48" t="s">
        <v>302</v>
      </c>
      <c r="C206" s="48"/>
      <c r="D206" s="48" t="s">
        <v>15</v>
      </c>
      <c r="E206" s="51" t="s">
        <v>8</v>
      </c>
      <c r="F206" s="51" t="s">
        <v>8</v>
      </c>
      <c r="G206" s="49">
        <f t="shared" si="41"/>
        <v>0</v>
      </c>
      <c r="H206" s="49">
        <f aca="true" t="shared" si="47" ref="H206:N206">H207</f>
        <v>0</v>
      </c>
      <c r="I206" s="49">
        <f t="shared" si="47"/>
        <v>0</v>
      </c>
      <c r="J206" s="49">
        <f t="shared" si="47"/>
        <v>0</v>
      </c>
      <c r="K206" s="49">
        <f t="shared" si="47"/>
        <v>0</v>
      </c>
      <c r="L206" s="49">
        <f t="shared" si="47"/>
        <v>0</v>
      </c>
      <c r="M206" s="49">
        <f t="shared" si="47"/>
        <v>0</v>
      </c>
      <c r="N206" s="64">
        <f t="shared" si="47"/>
        <v>0</v>
      </c>
    </row>
    <row r="207" spans="1:14" s="14" customFormat="1" ht="55.15" customHeight="1" hidden="1">
      <c r="A207" s="42" t="s">
        <v>162</v>
      </c>
      <c r="B207" s="43" t="s">
        <v>302</v>
      </c>
      <c r="C207" s="43"/>
      <c r="D207" s="43" t="s">
        <v>306</v>
      </c>
      <c r="E207" s="43" t="s">
        <v>114</v>
      </c>
      <c r="F207" s="43" t="s">
        <v>122</v>
      </c>
      <c r="G207" s="41">
        <f t="shared" si="41"/>
        <v>0</v>
      </c>
      <c r="H207" s="41"/>
      <c r="I207" s="41"/>
      <c r="J207" s="41"/>
      <c r="K207" s="41"/>
      <c r="L207" s="41"/>
      <c r="M207" s="41"/>
      <c r="N207" s="62"/>
    </row>
    <row r="208" spans="1:14" s="19" customFormat="1" ht="31.9" customHeight="1" hidden="1">
      <c r="A208" s="50" t="s">
        <v>163</v>
      </c>
      <c r="B208" s="48" t="s">
        <v>302</v>
      </c>
      <c r="C208" s="48"/>
      <c r="D208" s="48" t="s">
        <v>15</v>
      </c>
      <c r="E208" s="51" t="s">
        <v>8</v>
      </c>
      <c r="F208" s="51" t="s">
        <v>8</v>
      </c>
      <c r="G208" s="49">
        <f t="shared" si="41"/>
        <v>0</v>
      </c>
      <c r="H208" s="49">
        <f aca="true" t="shared" si="48" ref="H208:N208">H209</f>
        <v>0</v>
      </c>
      <c r="I208" s="49">
        <f t="shared" si="48"/>
        <v>0</v>
      </c>
      <c r="J208" s="49">
        <f t="shared" si="48"/>
        <v>0</v>
      </c>
      <c r="K208" s="49">
        <f t="shared" si="48"/>
        <v>0</v>
      </c>
      <c r="L208" s="49">
        <f t="shared" si="48"/>
        <v>0</v>
      </c>
      <c r="M208" s="49">
        <f t="shared" si="48"/>
        <v>0</v>
      </c>
      <c r="N208" s="64">
        <f t="shared" si="48"/>
        <v>0</v>
      </c>
    </row>
    <row r="209" spans="1:14" s="14" customFormat="1" ht="41.45" customHeight="1" hidden="1">
      <c r="A209" s="42" t="s">
        <v>164</v>
      </c>
      <c r="B209" s="43" t="s">
        <v>302</v>
      </c>
      <c r="C209" s="43"/>
      <c r="D209" s="43" t="s">
        <v>306</v>
      </c>
      <c r="E209" s="43" t="s">
        <v>114</v>
      </c>
      <c r="F209" s="43" t="s">
        <v>123</v>
      </c>
      <c r="G209" s="41">
        <f t="shared" si="41"/>
        <v>0</v>
      </c>
      <c r="H209" s="41"/>
      <c r="I209" s="41"/>
      <c r="J209" s="41"/>
      <c r="K209" s="41"/>
      <c r="L209" s="41"/>
      <c r="M209" s="41"/>
      <c r="N209" s="62"/>
    </row>
    <row r="210" spans="1:14" s="15" customFormat="1" ht="100.15" customHeight="1">
      <c r="A210" s="53" t="s">
        <v>125</v>
      </c>
      <c r="B210" s="47" t="s">
        <v>302</v>
      </c>
      <c r="C210" s="45" t="s">
        <v>8</v>
      </c>
      <c r="D210" s="45" t="s">
        <v>8</v>
      </c>
      <c r="E210" s="47" t="s">
        <v>354</v>
      </c>
      <c r="F210" s="45" t="s">
        <v>8</v>
      </c>
      <c r="G210" s="52">
        <f t="shared" si="41"/>
        <v>0</v>
      </c>
      <c r="H210" s="52">
        <f aca="true" t="shared" si="49" ref="H210:N210">H211+H212</f>
        <v>0</v>
      </c>
      <c r="I210" s="52">
        <f t="shared" si="49"/>
        <v>0</v>
      </c>
      <c r="J210" s="52">
        <f t="shared" si="49"/>
        <v>0</v>
      </c>
      <c r="K210" s="52">
        <f t="shared" si="49"/>
        <v>0</v>
      </c>
      <c r="L210" s="52">
        <f t="shared" si="49"/>
        <v>0</v>
      </c>
      <c r="M210" s="52">
        <f t="shared" si="49"/>
        <v>0</v>
      </c>
      <c r="N210" s="63">
        <f t="shared" si="49"/>
        <v>0</v>
      </c>
    </row>
    <row r="211" spans="1:14" s="14" customFormat="1" ht="30" customHeight="1">
      <c r="A211" s="42" t="s">
        <v>16</v>
      </c>
      <c r="B211" s="43" t="s">
        <v>302</v>
      </c>
      <c r="C211" s="43"/>
      <c r="D211" s="43" t="s">
        <v>306</v>
      </c>
      <c r="E211" s="43" t="s">
        <v>354</v>
      </c>
      <c r="F211" s="44" t="s">
        <v>8</v>
      </c>
      <c r="G211" s="41">
        <f t="shared" si="41"/>
        <v>0</v>
      </c>
      <c r="H211" s="41"/>
      <c r="I211" s="41"/>
      <c r="J211" s="41"/>
      <c r="K211" s="41"/>
      <c r="L211" s="41">
        <f>L129</f>
        <v>0</v>
      </c>
      <c r="M211" s="41">
        <f>M129</f>
        <v>0</v>
      </c>
      <c r="N211" s="62"/>
    </row>
    <row r="212" spans="1:14" s="14" customFormat="1" ht="30" customHeight="1">
      <c r="A212" s="42" t="s">
        <v>41</v>
      </c>
      <c r="B212" s="43" t="s">
        <v>302</v>
      </c>
      <c r="C212" s="43"/>
      <c r="D212" s="43" t="s">
        <v>306</v>
      </c>
      <c r="E212" s="43" t="s">
        <v>354</v>
      </c>
      <c r="F212" s="44" t="s">
        <v>8</v>
      </c>
      <c r="G212" s="41">
        <f t="shared" si="41"/>
        <v>0</v>
      </c>
      <c r="H212" s="41"/>
      <c r="I212" s="41"/>
      <c r="J212" s="41"/>
      <c r="K212" s="41"/>
      <c r="L212" s="41"/>
      <c r="M212" s="41"/>
      <c r="N212" s="62"/>
    </row>
    <row r="213" spans="1:14" s="15" customFormat="1" ht="30" customHeight="1">
      <c r="A213" s="53" t="s">
        <v>126</v>
      </c>
      <c r="B213" s="45" t="s">
        <v>8</v>
      </c>
      <c r="C213" s="45" t="s">
        <v>8</v>
      </c>
      <c r="D213" s="45" t="s">
        <v>8</v>
      </c>
      <c r="E213" s="45" t="s">
        <v>8</v>
      </c>
      <c r="F213" s="45" t="s">
        <v>8</v>
      </c>
      <c r="G213" s="52">
        <f t="shared" si="41"/>
        <v>0</v>
      </c>
      <c r="H213" s="52">
        <f aca="true" t="shared" si="50" ref="H213:N213">SUM(H214:H218)</f>
        <v>0</v>
      </c>
      <c r="I213" s="52">
        <f t="shared" si="50"/>
        <v>0</v>
      </c>
      <c r="J213" s="52">
        <f t="shared" si="50"/>
        <v>0</v>
      </c>
      <c r="K213" s="52">
        <f t="shared" si="50"/>
        <v>0</v>
      </c>
      <c r="L213" s="52">
        <f t="shared" si="50"/>
        <v>0</v>
      </c>
      <c r="M213" s="52">
        <f t="shared" si="50"/>
        <v>0</v>
      </c>
      <c r="N213" s="63">
        <f t="shared" si="50"/>
        <v>0</v>
      </c>
    </row>
    <row r="214" spans="1:14" s="15" customFormat="1" ht="30" customHeight="1" hidden="1">
      <c r="A214" s="42" t="s">
        <v>130</v>
      </c>
      <c r="B214" s="43" t="s">
        <v>302</v>
      </c>
      <c r="C214" s="43"/>
      <c r="D214" s="43" t="s">
        <v>302</v>
      </c>
      <c r="E214" s="43" t="s">
        <v>127</v>
      </c>
      <c r="F214" s="44" t="s">
        <v>8</v>
      </c>
      <c r="G214" s="41">
        <f t="shared" si="41"/>
        <v>0</v>
      </c>
      <c r="H214" s="52"/>
      <c r="I214" s="52"/>
      <c r="J214" s="52"/>
      <c r="K214" s="41"/>
      <c r="L214" s="41"/>
      <c r="M214" s="41"/>
      <c r="N214" s="62"/>
    </row>
    <row r="215" spans="1:14" s="15" customFormat="1" ht="30" customHeight="1" hidden="1">
      <c r="A215" s="42" t="s">
        <v>130</v>
      </c>
      <c r="B215" s="43" t="s">
        <v>302</v>
      </c>
      <c r="C215" s="43"/>
      <c r="D215" s="43" t="s">
        <v>322</v>
      </c>
      <c r="E215" s="43" t="s">
        <v>127</v>
      </c>
      <c r="F215" s="44" t="s">
        <v>8</v>
      </c>
      <c r="G215" s="41">
        <f t="shared" si="41"/>
        <v>0</v>
      </c>
      <c r="H215" s="52"/>
      <c r="I215" s="52"/>
      <c r="J215" s="52"/>
      <c r="K215" s="41"/>
      <c r="L215" s="41"/>
      <c r="M215" s="41"/>
      <c r="N215" s="62"/>
    </row>
    <row r="216" spans="1:14" s="15" customFormat="1" ht="30" customHeight="1" hidden="1">
      <c r="A216" s="42" t="s">
        <v>130</v>
      </c>
      <c r="B216" s="43" t="s">
        <v>302</v>
      </c>
      <c r="C216" s="43"/>
      <c r="D216" s="43" t="s">
        <v>323</v>
      </c>
      <c r="E216" s="43" t="s">
        <v>127</v>
      </c>
      <c r="F216" s="44" t="s">
        <v>8</v>
      </c>
      <c r="G216" s="41">
        <f t="shared" si="41"/>
        <v>0</v>
      </c>
      <c r="H216" s="52"/>
      <c r="I216" s="52"/>
      <c r="J216" s="52"/>
      <c r="K216" s="41"/>
      <c r="L216" s="41"/>
      <c r="M216" s="41"/>
      <c r="N216" s="62"/>
    </row>
    <row r="217" spans="1:14" s="15" customFormat="1" ht="30" customHeight="1">
      <c r="A217" s="42" t="s">
        <v>130</v>
      </c>
      <c r="B217" s="43" t="s">
        <v>302</v>
      </c>
      <c r="C217" s="43"/>
      <c r="D217" s="43" t="s">
        <v>324</v>
      </c>
      <c r="E217" s="43" t="s">
        <v>353</v>
      </c>
      <c r="F217" s="44" t="s">
        <v>8</v>
      </c>
      <c r="G217" s="41">
        <f t="shared" si="41"/>
        <v>0</v>
      </c>
      <c r="H217" s="52"/>
      <c r="I217" s="52"/>
      <c r="J217" s="52"/>
      <c r="K217" s="41"/>
      <c r="L217" s="41">
        <f>L135</f>
        <v>0</v>
      </c>
      <c r="M217" s="41">
        <f>M135</f>
        <v>0</v>
      </c>
      <c r="N217" s="62"/>
    </row>
    <row r="218" spans="1:14" s="15" customFormat="1" ht="30" customHeight="1" hidden="1">
      <c r="A218" s="42" t="s">
        <v>129</v>
      </c>
      <c r="B218" s="43" t="s">
        <v>302</v>
      </c>
      <c r="C218" s="43"/>
      <c r="D218" s="43" t="s">
        <v>306</v>
      </c>
      <c r="E218" s="43" t="s">
        <v>128</v>
      </c>
      <c r="F218" s="44" t="s">
        <v>8</v>
      </c>
      <c r="G218" s="41">
        <f t="shared" si="41"/>
        <v>0</v>
      </c>
      <c r="H218" s="52"/>
      <c r="I218" s="52"/>
      <c r="J218" s="52"/>
      <c r="K218" s="41"/>
      <c r="L218" s="41"/>
      <c r="M218" s="41"/>
      <c r="N218" s="62"/>
    </row>
    <row r="219" spans="1:14" s="15" customFormat="1" ht="21" customHeight="1">
      <c r="A219" s="53" t="s">
        <v>124</v>
      </c>
      <c r="B219" s="47" t="s">
        <v>303</v>
      </c>
      <c r="C219" s="47"/>
      <c r="D219" s="47" t="s">
        <v>17</v>
      </c>
      <c r="E219" s="45" t="s">
        <v>8</v>
      </c>
      <c r="F219" s="45" t="s">
        <v>8</v>
      </c>
      <c r="G219" s="52">
        <f t="shared" si="41"/>
        <v>0</v>
      </c>
      <c r="H219" s="52">
        <f>SUM(H220:H224)</f>
        <v>0</v>
      </c>
      <c r="I219" s="52">
        <f>SUM(I220:I224)</f>
        <v>0</v>
      </c>
      <c r="J219" s="52">
        <f>SUM(J220:J224)</f>
        <v>0</v>
      </c>
      <c r="K219" s="52">
        <f>SUM(K220:K222)</f>
        <v>0</v>
      </c>
      <c r="L219" s="52">
        <f>SUM(L220:L224)</f>
        <v>0</v>
      </c>
      <c r="M219" s="52">
        <f>SUM(M220:M224)</f>
        <v>0</v>
      </c>
      <c r="N219" s="63">
        <f>SUM(N220:N224)</f>
        <v>0</v>
      </c>
    </row>
    <row r="220" spans="1:14" s="14" customFormat="1" ht="38.45" customHeight="1">
      <c r="A220" s="42" t="s">
        <v>434</v>
      </c>
      <c r="B220" s="43" t="s">
        <v>304</v>
      </c>
      <c r="C220" s="43"/>
      <c r="D220" s="43" t="s">
        <v>305</v>
      </c>
      <c r="E220" s="44" t="s">
        <v>8</v>
      </c>
      <c r="F220" s="44" t="s">
        <v>435</v>
      </c>
      <c r="G220" s="41">
        <f t="shared" si="41"/>
        <v>0</v>
      </c>
      <c r="H220" s="41"/>
      <c r="I220" s="41"/>
      <c r="J220" s="41">
        <f>J138</f>
        <v>0</v>
      </c>
      <c r="K220" s="41"/>
      <c r="L220" s="41"/>
      <c r="M220" s="41"/>
      <c r="N220" s="62"/>
    </row>
    <row r="221" spans="1:14" s="14" customFormat="1" ht="38.45" customHeight="1">
      <c r="A221" s="70" t="s">
        <v>436</v>
      </c>
      <c r="B221" s="43" t="s">
        <v>304</v>
      </c>
      <c r="C221" s="43"/>
      <c r="D221" s="43" t="s">
        <v>305</v>
      </c>
      <c r="E221" s="44" t="s">
        <v>8</v>
      </c>
      <c r="F221" s="44" t="s">
        <v>437</v>
      </c>
      <c r="G221" s="41">
        <f t="shared" si="41"/>
        <v>0</v>
      </c>
      <c r="H221" s="41"/>
      <c r="I221" s="41"/>
      <c r="J221" s="41">
        <f>J139</f>
        <v>0</v>
      </c>
      <c r="K221" s="41"/>
      <c r="L221" s="41"/>
      <c r="M221" s="41"/>
      <c r="N221" s="62"/>
    </row>
    <row r="222" spans="1:14" s="14" customFormat="1" ht="38.45" customHeight="1">
      <c r="A222" s="42" t="s">
        <v>438</v>
      </c>
      <c r="B222" s="43" t="s">
        <v>304</v>
      </c>
      <c r="C222" s="43"/>
      <c r="D222" s="43" t="s">
        <v>305</v>
      </c>
      <c r="E222" s="44" t="s">
        <v>8</v>
      </c>
      <c r="F222" s="44" t="s">
        <v>439</v>
      </c>
      <c r="G222" s="41">
        <f t="shared" si="41"/>
        <v>0</v>
      </c>
      <c r="H222" s="41"/>
      <c r="I222" s="41"/>
      <c r="J222" s="41">
        <f>J140</f>
        <v>0</v>
      </c>
      <c r="K222" s="41"/>
      <c r="L222" s="41"/>
      <c r="M222" s="41"/>
      <c r="N222" s="62"/>
    </row>
    <row r="223" spans="1:14" s="14" customFormat="1" ht="38.45" customHeight="1">
      <c r="A223" s="78" t="s">
        <v>477</v>
      </c>
      <c r="B223" s="43" t="s">
        <v>304</v>
      </c>
      <c r="C223" s="43"/>
      <c r="D223" s="43" t="s">
        <v>305</v>
      </c>
      <c r="E223" s="44"/>
      <c r="F223" s="44" t="s">
        <v>464</v>
      </c>
      <c r="G223" s="41">
        <f t="shared" si="41"/>
        <v>0</v>
      </c>
      <c r="H223" s="41"/>
      <c r="I223" s="41"/>
      <c r="J223" s="41"/>
      <c r="K223" s="41"/>
      <c r="L223" s="41"/>
      <c r="M223" s="41"/>
      <c r="N223" s="62"/>
    </row>
    <row r="224" spans="1:14" s="15" customFormat="1" ht="30" customHeight="1">
      <c r="A224" s="53" t="s">
        <v>131</v>
      </c>
      <c r="B224" s="47" t="s">
        <v>304</v>
      </c>
      <c r="C224" s="47"/>
      <c r="D224" s="47" t="s">
        <v>325</v>
      </c>
      <c r="E224" s="45" t="s">
        <v>8</v>
      </c>
      <c r="F224" s="47"/>
      <c r="G224" s="52">
        <f t="shared" si="41"/>
        <v>0</v>
      </c>
      <c r="H224" s="52"/>
      <c r="I224" s="52"/>
      <c r="J224" s="41">
        <f>J142</f>
        <v>0</v>
      </c>
      <c r="K224" s="52"/>
      <c r="L224" s="52"/>
      <c r="M224" s="52"/>
      <c r="N224" s="63"/>
    </row>
    <row r="225" spans="1:14" s="15" customFormat="1" ht="30" customHeight="1">
      <c r="A225" s="53" t="s">
        <v>42</v>
      </c>
      <c r="B225" s="47" t="s">
        <v>307</v>
      </c>
      <c r="C225" s="45" t="s">
        <v>8</v>
      </c>
      <c r="D225" s="45" t="s">
        <v>8</v>
      </c>
      <c r="E225" s="45" t="s">
        <v>8</v>
      </c>
      <c r="F225" s="45" t="s">
        <v>8</v>
      </c>
      <c r="G225" s="52">
        <f t="shared" si="41"/>
        <v>27596330</v>
      </c>
      <c r="H225" s="52">
        <f>H226+H235+H238+H244</f>
        <v>27596330</v>
      </c>
      <c r="I225" s="52">
        <f>I226+I235+I238+I244</f>
        <v>27596330</v>
      </c>
      <c r="J225" s="52">
        <f>J226+J235+J238+J244</f>
        <v>0</v>
      </c>
      <c r="K225" s="52">
        <f>L225+N225</f>
        <v>0</v>
      </c>
      <c r="L225" s="52">
        <f>L226+L235+L238+L244</f>
        <v>0</v>
      </c>
      <c r="M225" s="52">
        <f>M226+M235+M238+M244</f>
        <v>0</v>
      </c>
      <c r="N225" s="63">
        <f>N226+N235+N238+N244</f>
        <v>0</v>
      </c>
    </row>
    <row r="226" spans="1:14" s="60" customFormat="1" ht="30" customHeight="1">
      <c r="A226" s="56" t="s">
        <v>328</v>
      </c>
      <c r="B226" s="57" t="s">
        <v>327</v>
      </c>
      <c r="C226" s="57" t="s">
        <v>299</v>
      </c>
      <c r="D226" s="58" t="s">
        <v>8</v>
      </c>
      <c r="E226" s="58"/>
      <c r="F226" s="58"/>
      <c r="G226" s="59">
        <f t="shared" si="41"/>
        <v>24702230</v>
      </c>
      <c r="H226" s="59">
        <f>SUM(H227:H233)</f>
        <v>24702230</v>
      </c>
      <c r="I226" s="59">
        <f>SUM(I227:I233)</f>
        <v>24702230</v>
      </c>
      <c r="J226" s="59">
        <f aca="true" t="shared" si="51" ref="J226:N226">SUM(J227:J232)</f>
        <v>0</v>
      </c>
      <c r="K226" s="59">
        <f t="shared" si="51"/>
        <v>0</v>
      </c>
      <c r="L226" s="59">
        <f t="shared" si="51"/>
        <v>0</v>
      </c>
      <c r="M226" s="59">
        <f t="shared" si="51"/>
        <v>0</v>
      </c>
      <c r="N226" s="65">
        <f t="shared" si="51"/>
        <v>0</v>
      </c>
    </row>
    <row r="227" spans="1:14" s="14" customFormat="1" ht="30" customHeight="1">
      <c r="A227" s="42" t="s">
        <v>132</v>
      </c>
      <c r="B227" s="43" t="s">
        <v>18</v>
      </c>
      <c r="C227" s="43" t="s">
        <v>318</v>
      </c>
      <c r="D227" s="43" t="s">
        <v>18</v>
      </c>
      <c r="E227" s="73" t="s">
        <v>441</v>
      </c>
      <c r="F227" s="43" t="s">
        <v>431</v>
      </c>
      <c r="G227" s="41">
        <f t="shared" si="41"/>
        <v>13437851</v>
      </c>
      <c r="H227" s="41">
        <f>I227</f>
        <v>13437851</v>
      </c>
      <c r="I227" s="41">
        <f>I145+503066</f>
        <v>13437851</v>
      </c>
      <c r="J227" s="41"/>
      <c r="K227" s="41"/>
      <c r="L227" s="41"/>
      <c r="M227" s="41"/>
      <c r="N227" s="62"/>
    </row>
    <row r="228" spans="1:14" s="14" customFormat="1" ht="30" customHeight="1">
      <c r="A228" s="42" t="s">
        <v>132</v>
      </c>
      <c r="B228" s="43" t="s">
        <v>18</v>
      </c>
      <c r="C228" s="43" t="s">
        <v>318</v>
      </c>
      <c r="D228" s="43" t="s">
        <v>18</v>
      </c>
      <c r="E228" s="73" t="s">
        <v>441</v>
      </c>
      <c r="F228" s="43" t="s">
        <v>432</v>
      </c>
      <c r="G228" s="41">
        <f t="shared" si="41"/>
        <v>5528537</v>
      </c>
      <c r="H228" s="41">
        <f>I228</f>
        <v>5528537</v>
      </c>
      <c r="I228" s="41">
        <f>I146+295452</f>
        <v>5528537</v>
      </c>
      <c r="J228" s="41"/>
      <c r="K228" s="41"/>
      <c r="L228" s="41"/>
      <c r="M228" s="41"/>
      <c r="N228" s="62"/>
    </row>
    <row r="229" spans="1:14" s="14" customFormat="1" ht="30" customHeight="1">
      <c r="A229" s="42" t="s">
        <v>132</v>
      </c>
      <c r="B229" s="43" t="s">
        <v>18</v>
      </c>
      <c r="C229" s="43" t="s">
        <v>318</v>
      </c>
      <c r="D229" s="43" t="s">
        <v>18</v>
      </c>
      <c r="E229" s="73" t="s">
        <v>442</v>
      </c>
      <c r="F229" s="44"/>
      <c r="G229" s="41"/>
      <c r="H229" s="41"/>
      <c r="I229" s="41"/>
      <c r="J229" s="41"/>
      <c r="K229" s="41"/>
      <c r="L229" s="41"/>
      <c r="M229" s="41"/>
      <c r="N229" s="62"/>
    </row>
    <row r="230" spans="1:14" s="14" customFormat="1" ht="30" customHeight="1">
      <c r="A230" s="42" t="s">
        <v>25</v>
      </c>
      <c r="B230" s="43" t="s">
        <v>18</v>
      </c>
      <c r="C230" s="43" t="s">
        <v>317</v>
      </c>
      <c r="D230" s="43" t="s">
        <v>19</v>
      </c>
      <c r="E230" s="44"/>
      <c r="F230" s="44"/>
      <c r="G230" s="41"/>
      <c r="H230" s="41"/>
      <c r="I230" s="41"/>
      <c r="J230" s="41"/>
      <c r="K230" s="41"/>
      <c r="L230" s="41"/>
      <c r="M230" s="41"/>
      <c r="N230" s="62"/>
    </row>
    <row r="231" spans="1:14" s="14" customFormat="1" ht="30" customHeight="1">
      <c r="A231" s="42" t="s">
        <v>335</v>
      </c>
      <c r="B231" s="43" t="s">
        <v>18</v>
      </c>
      <c r="C231" s="43" t="s">
        <v>317</v>
      </c>
      <c r="D231" s="43" t="s">
        <v>22</v>
      </c>
      <c r="E231" s="43" t="s">
        <v>443</v>
      </c>
      <c r="F231" s="43" t="s">
        <v>432</v>
      </c>
      <c r="G231" s="41">
        <f t="shared" si="41"/>
        <v>8000</v>
      </c>
      <c r="H231" s="41">
        <f>I231</f>
        <v>8000</v>
      </c>
      <c r="I231" s="41">
        <f aca="true" t="shared" si="52" ref="I231">I149</f>
        <v>8000</v>
      </c>
      <c r="J231" s="41"/>
      <c r="K231" s="41"/>
      <c r="L231" s="41"/>
      <c r="M231" s="41"/>
      <c r="N231" s="62"/>
    </row>
    <row r="232" spans="1:14" s="14" customFormat="1" ht="30" customHeight="1">
      <c r="A232" s="42" t="s">
        <v>26</v>
      </c>
      <c r="B232" s="43" t="s">
        <v>18</v>
      </c>
      <c r="C232" s="43" t="s">
        <v>319</v>
      </c>
      <c r="D232" s="43" t="s">
        <v>20</v>
      </c>
      <c r="E232" s="73" t="s">
        <v>444</v>
      </c>
      <c r="F232" s="43" t="s">
        <v>431</v>
      </c>
      <c r="G232" s="41">
        <f t="shared" si="41"/>
        <v>4058232</v>
      </c>
      <c r="H232" s="41">
        <f>I232</f>
        <v>4058232</v>
      </c>
      <c r="I232" s="41">
        <f>I150+151926</f>
        <v>4058232</v>
      </c>
      <c r="J232" s="41"/>
      <c r="K232" s="41"/>
      <c r="L232" s="41"/>
      <c r="M232" s="41"/>
      <c r="N232" s="62"/>
    </row>
    <row r="233" spans="1:14" s="14" customFormat="1" ht="30" customHeight="1">
      <c r="A233" s="42" t="s">
        <v>26</v>
      </c>
      <c r="B233" s="43" t="s">
        <v>18</v>
      </c>
      <c r="C233" s="43" t="s">
        <v>319</v>
      </c>
      <c r="D233" s="43" t="s">
        <v>20</v>
      </c>
      <c r="E233" s="73" t="s">
        <v>444</v>
      </c>
      <c r="F233" s="43" t="s">
        <v>432</v>
      </c>
      <c r="G233" s="41">
        <f t="shared" si="41"/>
        <v>1669610</v>
      </c>
      <c r="H233" s="41">
        <f>I233</f>
        <v>1669610</v>
      </c>
      <c r="I233" s="41">
        <f>I151+89226</f>
        <v>1669610</v>
      </c>
      <c r="J233" s="41"/>
      <c r="K233" s="41"/>
      <c r="L233" s="41"/>
      <c r="M233" s="41"/>
      <c r="N233" s="62"/>
    </row>
    <row r="234" spans="1:14" s="14" customFormat="1" ht="30" customHeight="1">
      <c r="A234" s="42" t="s">
        <v>26</v>
      </c>
      <c r="B234" s="43" t="s">
        <v>18</v>
      </c>
      <c r="C234" s="43" t="s">
        <v>319</v>
      </c>
      <c r="D234" s="43" t="s">
        <v>20</v>
      </c>
      <c r="E234" s="73" t="s">
        <v>445</v>
      </c>
      <c r="F234" s="44"/>
      <c r="G234" s="41">
        <f t="shared" si="41"/>
        <v>0</v>
      </c>
      <c r="H234" s="41">
        <f>H152</f>
        <v>0</v>
      </c>
      <c r="I234" s="41"/>
      <c r="J234" s="41"/>
      <c r="K234" s="41"/>
      <c r="L234" s="41"/>
      <c r="M234" s="41"/>
      <c r="N234" s="62"/>
    </row>
    <row r="235" spans="1:14" s="60" customFormat="1" ht="38.45" customHeight="1">
      <c r="A235" s="56" t="s">
        <v>332</v>
      </c>
      <c r="B235" s="57" t="s">
        <v>329</v>
      </c>
      <c r="C235" s="58" t="s">
        <v>8</v>
      </c>
      <c r="D235" s="58" t="s">
        <v>8</v>
      </c>
      <c r="E235" s="58"/>
      <c r="F235" s="58"/>
      <c r="G235" s="59">
        <f t="shared" si="41"/>
        <v>0</v>
      </c>
      <c r="H235" s="59">
        <f aca="true" t="shared" si="53" ref="H235:N235">SUM(H236:H237)</f>
        <v>0</v>
      </c>
      <c r="I235" s="59">
        <f t="shared" si="53"/>
        <v>0</v>
      </c>
      <c r="J235" s="59">
        <f t="shared" si="53"/>
        <v>0</v>
      </c>
      <c r="K235" s="59">
        <f t="shared" si="53"/>
        <v>0</v>
      </c>
      <c r="L235" s="59">
        <f t="shared" si="53"/>
        <v>0</v>
      </c>
      <c r="M235" s="59">
        <f t="shared" si="53"/>
        <v>0</v>
      </c>
      <c r="N235" s="65">
        <f t="shared" si="53"/>
        <v>0</v>
      </c>
    </row>
    <row r="236" spans="1:14" s="14" customFormat="1" ht="30" customHeight="1">
      <c r="A236" s="42" t="s">
        <v>37</v>
      </c>
      <c r="B236" s="43" t="s">
        <v>21</v>
      </c>
      <c r="C236" s="43" t="s">
        <v>317</v>
      </c>
      <c r="D236" s="43" t="s">
        <v>33</v>
      </c>
      <c r="E236" s="44"/>
      <c r="F236" s="44"/>
      <c r="G236" s="41">
        <f t="shared" si="41"/>
        <v>0</v>
      </c>
      <c r="H236" s="41"/>
      <c r="I236" s="41"/>
      <c r="J236" s="41"/>
      <c r="K236" s="41"/>
      <c r="L236" s="41"/>
      <c r="M236" s="41"/>
      <c r="N236" s="62"/>
    </row>
    <row r="237" spans="1:14" s="14" customFormat="1" ht="30" customHeight="1">
      <c r="A237" s="42" t="s">
        <v>308</v>
      </c>
      <c r="B237" s="43" t="s">
        <v>21</v>
      </c>
      <c r="C237" s="43" t="s">
        <v>35</v>
      </c>
      <c r="D237" s="43" t="s">
        <v>309</v>
      </c>
      <c r="E237" s="44"/>
      <c r="F237" s="44" t="s">
        <v>435</v>
      </c>
      <c r="G237" s="41">
        <f t="shared" si="41"/>
        <v>0</v>
      </c>
      <c r="H237" s="41"/>
      <c r="I237" s="41"/>
      <c r="J237" s="41"/>
      <c r="K237" s="41"/>
      <c r="L237" s="41"/>
      <c r="M237" s="41"/>
      <c r="N237" s="62"/>
    </row>
    <row r="238" spans="1:14" s="60" customFormat="1" ht="30" customHeight="1">
      <c r="A238" s="56" t="s">
        <v>333</v>
      </c>
      <c r="B238" s="57" t="s">
        <v>330</v>
      </c>
      <c r="C238" s="58" t="s">
        <v>8</v>
      </c>
      <c r="D238" s="58" t="s">
        <v>8</v>
      </c>
      <c r="E238" s="58"/>
      <c r="F238" s="58"/>
      <c r="G238" s="59">
        <f t="shared" si="41"/>
        <v>18000</v>
      </c>
      <c r="H238" s="59">
        <f aca="true" t="shared" si="54" ref="H238:N238">SUM(H239:H242)</f>
        <v>18000</v>
      </c>
      <c r="I238" s="59">
        <f t="shared" si="54"/>
        <v>18000</v>
      </c>
      <c r="J238" s="59">
        <f t="shared" si="54"/>
        <v>0</v>
      </c>
      <c r="K238" s="59">
        <f t="shared" si="54"/>
        <v>0</v>
      </c>
      <c r="L238" s="59">
        <f t="shared" si="54"/>
        <v>0</v>
      </c>
      <c r="M238" s="59">
        <f t="shared" si="54"/>
        <v>0</v>
      </c>
      <c r="N238" s="65">
        <f t="shared" si="54"/>
        <v>0</v>
      </c>
    </row>
    <row r="239" spans="1:14" s="14" customFormat="1" ht="30" customHeight="1">
      <c r="A239" s="42" t="s">
        <v>313</v>
      </c>
      <c r="B239" s="43" t="s">
        <v>312</v>
      </c>
      <c r="C239" s="43" t="s">
        <v>314</v>
      </c>
      <c r="D239" s="43" t="s">
        <v>309</v>
      </c>
      <c r="E239" s="44"/>
      <c r="F239" s="44"/>
      <c r="G239" s="41">
        <f t="shared" si="41"/>
        <v>0</v>
      </c>
      <c r="H239" s="41"/>
      <c r="I239" s="41"/>
      <c r="J239" s="41"/>
      <c r="K239" s="41"/>
      <c r="L239" s="41"/>
      <c r="M239" s="41"/>
      <c r="N239" s="62"/>
    </row>
    <row r="240" spans="1:14" s="14" customFormat="1" ht="30" customHeight="1">
      <c r="A240" s="42" t="s">
        <v>313</v>
      </c>
      <c r="B240" s="43" t="s">
        <v>312</v>
      </c>
      <c r="C240" s="43" t="s">
        <v>315</v>
      </c>
      <c r="D240" s="43" t="s">
        <v>316</v>
      </c>
      <c r="E240" s="73" t="s">
        <v>446</v>
      </c>
      <c r="F240" s="43" t="s">
        <v>433</v>
      </c>
      <c r="G240" s="41">
        <f t="shared" si="41"/>
        <v>18000</v>
      </c>
      <c r="H240" s="41">
        <f aca="true" t="shared" si="55" ref="H240:I242">H158</f>
        <v>18000</v>
      </c>
      <c r="I240" s="41">
        <f t="shared" si="55"/>
        <v>18000</v>
      </c>
      <c r="J240" s="41"/>
      <c r="K240" s="41"/>
      <c r="L240" s="41"/>
      <c r="M240" s="41"/>
      <c r="N240" s="62"/>
    </row>
    <row r="241" spans="1:14" s="14" customFormat="1" ht="30" customHeight="1">
      <c r="A241" s="42" t="s">
        <v>313</v>
      </c>
      <c r="B241" s="43" t="s">
        <v>312</v>
      </c>
      <c r="C241" s="43" t="s">
        <v>336</v>
      </c>
      <c r="D241" s="43" t="s">
        <v>316</v>
      </c>
      <c r="E241" s="73" t="s">
        <v>447</v>
      </c>
      <c r="F241" s="43" t="s">
        <v>433</v>
      </c>
      <c r="G241" s="41">
        <f t="shared" si="41"/>
        <v>0</v>
      </c>
      <c r="H241" s="41">
        <f t="shared" si="55"/>
        <v>0</v>
      </c>
      <c r="I241" s="41">
        <f t="shared" si="55"/>
        <v>0</v>
      </c>
      <c r="J241" s="41"/>
      <c r="K241" s="41"/>
      <c r="L241" s="41"/>
      <c r="M241" s="41"/>
      <c r="N241" s="62"/>
    </row>
    <row r="242" spans="1:14" s="14" customFormat="1" ht="30" customHeight="1">
      <c r="A242" s="42" t="s">
        <v>313</v>
      </c>
      <c r="B242" s="43" t="s">
        <v>312</v>
      </c>
      <c r="C242" s="43" t="s">
        <v>337</v>
      </c>
      <c r="D242" s="43" t="s">
        <v>440</v>
      </c>
      <c r="E242" s="73" t="s">
        <v>448</v>
      </c>
      <c r="F242" s="43" t="s">
        <v>433</v>
      </c>
      <c r="G242" s="41">
        <f t="shared" si="41"/>
        <v>0</v>
      </c>
      <c r="H242" s="41">
        <f t="shared" si="55"/>
        <v>0</v>
      </c>
      <c r="I242" s="41">
        <f t="shared" si="55"/>
        <v>0</v>
      </c>
      <c r="J242" s="41"/>
      <c r="K242" s="41"/>
      <c r="L242" s="41"/>
      <c r="M242" s="41"/>
      <c r="N242" s="62"/>
    </row>
    <row r="243" spans="1:14" s="14" customFormat="1" ht="30" customHeight="1">
      <c r="A243" s="42" t="s">
        <v>313</v>
      </c>
      <c r="B243" s="43" t="s">
        <v>312</v>
      </c>
      <c r="C243" s="43" t="s">
        <v>337</v>
      </c>
      <c r="D243" s="43" t="s">
        <v>440</v>
      </c>
      <c r="E243" s="44"/>
      <c r="F243" s="44"/>
      <c r="G243" s="41"/>
      <c r="H243" s="41"/>
      <c r="I243" s="41"/>
      <c r="J243" s="41"/>
      <c r="K243" s="41"/>
      <c r="L243" s="41"/>
      <c r="M243" s="41"/>
      <c r="N243" s="62"/>
    </row>
    <row r="244" spans="1:14" s="60" customFormat="1" ht="30" customHeight="1">
      <c r="A244" s="56" t="s">
        <v>334</v>
      </c>
      <c r="B244" s="57" t="s">
        <v>331</v>
      </c>
      <c r="C244" s="58" t="s">
        <v>8</v>
      </c>
      <c r="D244" s="58" t="s">
        <v>8</v>
      </c>
      <c r="E244" s="58"/>
      <c r="F244" s="58"/>
      <c r="G244" s="59">
        <f t="shared" si="41"/>
        <v>2876100</v>
      </c>
      <c r="H244" s="59">
        <f aca="true" t="shared" si="56" ref="H244:N244">SUM(H245:H256)</f>
        <v>2876100</v>
      </c>
      <c r="I244" s="59">
        <f t="shared" si="56"/>
        <v>2876100</v>
      </c>
      <c r="J244" s="59">
        <f t="shared" si="56"/>
        <v>0</v>
      </c>
      <c r="K244" s="59">
        <f t="shared" si="56"/>
        <v>0</v>
      </c>
      <c r="L244" s="59">
        <f t="shared" si="56"/>
        <v>0</v>
      </c>
      <c r="M244" s="59">
        <f t="shared" si="56"/>
        <v>0</v>
      </c>
      <c r="N244" s="65">
        <f t="shared" si="56"/>
        <v>0</v>
      </c>
    </row>
    <row r="245" spans="1:14" s="14" customFormat="1" ht="30" customHeight="1">
      <c r="A245" s="42" t="s">
        <v>27</v>
      </c>
      <c r="B245" s="43" t="s">
        <v>311</v>
      </c>
      <c r="C245" s="43" t="s">
        <v>314</v>
      </c>
      <c r="D245" s="43" t="s">
        <v>21</v>
      </c>
      <c r="E245" s="73" t="s">
        <v>450</v>
      </c>
      <c r="F245" s="43" t="s">
        <v>432</v>
      </c>
      <c r="G245" s="41">
        <f t="shared" si="41"/>
        <v>80628</v>
      </c>
      <c r="H245" s="41">
        <f>H163</f>
        <v>80628</v>
      </c>
      <c r="I245" s="41">
        <f>I163</f>
        <v>80628</v>
      </c>
      <c r="J245" s="41"/>
      <c r="K245" s="41"/>
      <c r="L245" s="41"/>
      <c r="M245" s="41"/>
      <c r="N245" s="62"/>
    </row>
    <row r="246" spans="1:14" s="14" customFormat="1" ht="30" customHeight="1">
      <c r="A246" s="42" t="s">
        <v>28</v>
      </c>
      <c r="B246" s="43" t="s">
        <v>311</v>
      </c>
      <c r="C246" s="43" t="s">
        <v>314</v>
      </c>
      <c r="D246" s="43" t="s">
        <v>22</v>
      </c>
      <c r="E246" s="44"/>
      <c r="F246" s="44"/>
      <c r="G246" s="41">
        <f t="shared" si="41"/>
        <v>0</v>
      </c>
      <c r="H246" s="41"/>
      <c r="I246" s="41"/>
      <c r="J246" s="41"/>
      <c r="K246" s="41"/>
      <c r="L246" s="41"/>
      <c r="M246" s="41"/>
      <c r="N246" s="62"/>
    </row>
    <row r="247" spans="1:14" s="14" customFormat="1" ht="30" customHeight="1">
      <c r="A247" s="42" t="s">
        <v>29</v>
      </c>
      <c r="B247" s="43" t="s">
        <v>311</v>
      </c>
      <c r="C247" s="43" t="s">
        <v>314</v>
      </c>
      <c r="D247" s="43" t="s">
        <v>23</v>
      </c>
      <c r="E247" s="73" t="s">
        <v>453</v>
      </c>
      <c r="F247" s="43" t="s">
        <v>432</v>
      </c>
      <c r="G247" s="41">
        <f t="shared" si="41"/>
        <v>372000</v>
      </c>
      <c r="H247" s="41">
        <f>H167</f>
        <v>372000</v>
      </c>
      <c r="I247" s="41">
        <f>I167</f>
        <v>372000</v>
      </c>
      <c r="J247" s="41"/>
      <c r="K247" s="41"/>
      <c r="L247" s="41"/>
      <c r="M247" s="41"/>
      <c r="N247" s="62"/>
    </row>
    <row r="248" spans="1:14" s="14" customFormat="1" ht="30" customHeight="1">
      <c r="A248" s="42" t="s">
        <v>30</v>
      </c>
      <c r="B248" s="43" t="s">
        <v>311</v>
      </c>
      <c r="C248" s="43" t="s">
        <v>314</v>
      </c>
      <c r="D248" s="43" t="s">
        <v>24</v>
      </c>
      <c r="E248" s="44"/>
      <c r="F248" s="44"/>
      <c r="G248" s="41">
        <f t="shared" si="41"/>
        <v>0</v>
      </c>
      <c r="H248" s="41"/>
      <c r="I248" s="41"/>
      <c r="J248" s="41"/>
      <c r="K248" s="41"/>
      <c r="L248" s="41"/>
      <c r="M248" s="41"/>
      <c r="N248" s="62"/>
    </row>
    <row r="249" spans="1:14" s="14" customFormat="1" ht="30" customHeight="1">
      <c r="A249" s="42" t="s">
        <v>36</v>
      </c>
      <c r="B249" s="43" t="s">
        <v>311</v>
      </c>
      <c r="C249" s="43" t="s">
        <v>314</v>
      </c>
      <c r="D249" s="43" t="s">
        <v>31</v>
      </c>
      <c r="E249" s="73" t="s">
        <v>455</v>
      </c>
      <c r="F249" s="43" t="s">
        <v>432</v>
      </c>
      <c r="G249" s="41">
        <f t="shared" si="41"/>
        <v>520331</v>
      </c>
      <c r="H249" s="41">
        <f>H170</f>
        <v>520331</v>
      </c>
      <c r="I249" s="41">
        <f>I170</f>
        <v>520331</v>
      </c>
      <c r="J249" s="41"/>
      <c r="K249" s="41"/>
      <c r="L249" s="41"/>
      <c r="M249" s="41"/>
      <c r="N249" s="62"/>
    </row>
    <row r="250" spans="1:14" s="14" customFormat="1" ht="30" customHeight="1">
      <c r="A250" s="42" t="s">
        <v>36</v>
      </c>
      <c r="B250" s="43" t="s">
        <v>311</v>
      </c>
      <c r="C250" s="43" t="s">
        <v>314</v>
      </c>
      <c r="D250" s="43" t="s">
        <v>31</v>
      </c>
      <c r="E250" s="77"/>
      <c r="F250" s="44" t="s">
        <v>464</v>
      </c>
      <c r="G250" s="41"/>
      <c r="H250" s="41"/>
      <c r="I250" s="41"/>
      <c r="J250" s="41"/>
      <c r="K250" s="41"/>
      <c r="L250" s="41"/>
      <c r="M250" s="41"/>
      <c r="N250" s="62"/>
    </row>
    <row r="251" spans="1:14" s="14" customFormat="1" ht="30" customHeight="1">
      <c r="A251" s="42" t="s">
        <v>43</v>
      </c>
      <c r="B251" s="43" t="s">
        <v>311</v>
      </c>
      <c r="C251" s="43" t="s">
        <v>314</v>
      </c>
      <c r="D251" s="43" t="s">
        <v>32</v>
      </c>
      <c r="E251" s="73" t="s">
        <v>457</v>
      </c>
      <c r="F251" s="43" t="s">
        <v>432</v>
      </c>
      <c r="G251" s="41">
        <f t="shared" si="41"/>
        <v>1903141</v>
      </c>
      <c r="H251" s="41">
        <f>H171</f>
        <v>1903141</v>
      </c>
      <c r="I251" s="41">
        <f>I171</f>
        <v>1903141</v>
      </c>
      <c r="J251" s="41"/>
      <c r="K251" s="41"/>
      <c r="L251" s="41"/>
      <c r="M251" s="41"/>
      <c r="N251" s="62"/>
    </row>
    <row r="252" spans="1:14" s="14" customFormat="1" ht="30" customHeight="1">
      <c r="A252" s="42" t="s">
        <v>43</v>
      </c>
      <c r="B252" s="43" t="s">
        <v>311</v>
      </c>
      <c r="C252" s="43" t="s">
        <v>314</v>
      </c>
      <c r="D252" s="43" t="s">
        <v>32</v>
      </c>
      <c r="E252" s="43"/>
      <c r="F252" s="43" t="s">
        <v>435</v>
      </c>
      <c r="G252" s="41">
        <f t="shared" si="41"/>
        <v>0</v>
      </c>
      <c r="H252" s="41"/>
      <c r="I252" s="41"/>
      <c r="J252" s="41">
        <f>J172</f>
        <v>0</v>
      </c>
      <c r="K252" s="41"/>
      <c r="L252" s="41"/>
      <c r="M252" s="41"/>
      <c r="N252" s="62"/>
    </row>
    <row r="253" spans="1:14" s="14" customFormat="1" ht="30" customHeight="1">
      <c r="A253" s="42" t="s">
        <v>43</v>
      </c>
      <c r="B253" s="43" t="s">
        <v>311</v>
      </c>
      <c r="C253" s="43" t="s">
        <v>314</v>
      </c>
      <c r="D253" s="43" t="s">
        <v>32</v>
      </c>
      <c r="E253" s="43"/>
      <c r="F253" s="43" t="s">
        <v>437</v>
      </c>
      <c r="G253" s="41">
        <f t="shared" si="41"/>
        <v>0</v>
      </c>
      <c r="H253" s="41"/>
      <c r="I253" s="41"/>
      <c r="J253" s="41">
        <f>J173</f>
        <v>0</v>
      </c>
      <c r="K253" s="41"/>
      <c r="L253" s="41"/>
      <c r="M253" s="41"/>
      <c r="N253" s="62"/>
    </row>
    <row r="254" spans="1:14" s="14" customFormat="1" ht="30" customHeight="1">
      <c r="A254" s="42" t="s">
        <v>38</v>
      </c>
      <c r="B254" s="43" t="s">
        <v>33</v>
      </c>
      <c r="C254" s="43" t="s">
        <v>314</v>
      </c>
      <c r="D254" s="43" t="s">
        <v>34</v>
      </c>
      <c r="E254" s="73" t="s">
        <v>459</v>
      </c>
      <c r="F254" s="43" t="s">
        <v>431</v>
      </c>
      <c r="G254" s="41">
        <f t="shared" si="41"/>
        <v>0</v>
      </c>
      <c r="H254" s="41">
        <f>H174</f>
        <v>0</v>
      </c>
      <c r="I254" s="41">
        <f>I174</f>
        <v>0</v>
      </c>
      <c r="J254" s="41"/>
      <c r="K254" s="41"/>
      <c r="L254" s="41"/>
      <c r="M254" s="41"/>
      <c r="N254" s="62"/>
    </row>
    <row r="255" spans="1:14" s="14" customFormat="1" ht="30" customHeight="1">
      <c r="A255" s="42" t="s">
        <v>38</v>
      </c>
      <c r="B255" s="43" t="s">
        <v>33</v>
      </c>
      <c r="C255" s="43" t="s">
        <v>338</v>
      </c>
      <c r="D255" s="43" t="s">
        <v>34</v>
      </c>
      <c r="E255" s="44"/>
      <c r="F255" s="43" t="s">
        <v>439</v>
      </c>
      <c r="G255" s="41">
        <f t="shared" si="41"/>
        <v>0</v>
      </c>
      <c r="H255" s="41"/>
      <c r="I255" s="41"/>
      <c r="J255" s="41">
        <f>J175</f>
        <v>0</v>
      </c>
      <c r="K255" s="41"/>
      <c r="L255" s="41"/>
      <c r="M255" s="41"/>
      <c r="N255" s="62"/>
    </row>
    <row r="256" spans="1:14" s="14" customFormat="1" ht="30" customHeight="1">
      <c r="A256" s="42" t="s">
        <v>39</v>
      </c>
      <c r="B256" s="43" t="s">
        <v>33</v>
      </c>
      <c r="C256" s="43" t="s">
        <v>314</v>
      </c>
      <c r="D256" s="43" t="s">
        <v>35</v>
      </c>
      <c r="E256" s="73" t="s">
        <v>461</v>
      </c>
      <c r="F256" s="43" t="s">
        <v>431</v>
      </c>
      <c r="G256" s="41">
        <f t="shared" si="41"/>
        <v>0</v>
      </c>
      <c r="H256" s="41">
        <f>H177</f>
        <v>0</v>
      </c>
      <c r="I256" s="41">
        <f>I177</f>
        <v>0</v>
      </c>
      <c r="J256" s="41"/>
      <c r="K256" s="41"/>
      <c r="L256" s="41"/>
      <c r="M256" s="41"/>
      <c r="N256" s="62"/>
    </row>
    <row r="257" spans="1:14" s="15" customFormat="1" ht="36.6" customHeight="1">
      <c r="A257" s="53" t="s">
        <v>44</v>
      </c>
      <c r="B257" s="45" t="s">
        <v>8</v>
      </c>
      <c r="C257" s="45" t="s">
        <v>8</v>
      </c>
      <c r="D257" s="45" t="s">
        <v>8</v>
      </c>
      <c r="E257" s="45"/>
      <c r="F257" s="45"/>
      <c r="G257" s="52"/>
      <c r="H257" s="52"/>
      <c r="I257" s="52"/>
      <c r="J257" s="52"/>
      <c r="K257" s="52"/>
      <c r="L257" s="52"/>
      <c r="M257" s="52"/>
      <c r="N257" s="63"/>
    </row>
    <row r="258" spans="1:14" s="15" customFormat="1" ht="30" customHeight="1">
      <c r="A258" s="53" t="s">
        <v>9</v>
      </c>
      <c r="B258" s="47" t="s">
        <v>321</v>
      </c>
      <c r="C258" s="45" t="s">
        <v>8</v>
      </c>
      <c r="D258" s="45" t="s">
        <v>8</v>
      </c>
      <c r="E258" s="45"/>
      <c r="F258" s="45"/>
      <c r="G258" s="52"/>
      <c r="H258" s="52"/>
      <c r="I258" s="52"/>
      <c r="J258" s="52"/>
      <c r="K258" s="52"/>
      <c r="L258" s="52"/>
      <c r="M258" s="52"/>
      <c r="N258" s="63"/>
    </row>
    <row r="259" spans="1:14" s="14" customFormat="1" ht="30" customHeight="1">
      <c r="A259" s="54" t="s">
        <v>45</v>
      </c>
      <c r="B259" s="44"/>
      <c r="C259" s="44" t="s">
        <v>8</v>
      </c>
      <c r="D259" s="44" t="s">
        <v>8</v>
      </c>
      <c r="E259" s="44"/>
      <c r="F259" s="44" t="s">
        <v>8</v>
      </c>
      <c r="G259" s="41" t="s">
        <v>8</v>
      </c>
      <c r="H259" s="41" t="s">
        <v>8</v>
      </c>
      <c r="I259" s="41" t="s">
        <v>8</v>
      </c>
      <c r="J259" s="41" t="s">
        <v>8</v>
      </c>
      <c r="K259" s="41" t="s">
        <v>8</v>
      </c>
      <c r="L259" s="41" t="s">
        <v>8</v>
      </c>
      <c r="M259" s="41" t="s">
        <v>8</v>
      </c>
      <c r="N259" s="62" t="s">
        <v>8</v>
      </c>
    </row>
    <row r="260" spans="1:14" s="14" customFormat="1" ht="42" customHeight="1">
      <c r="A260" s="42" t="s">
        <v>133</v>
      </c>
      <c r="B260" s="44"/>
      <c r="C260" s="44" t="s">
        <v>8</v>
      </c>
      <c r="D260" s="44" t="s">
        <v>8</v>
      </c>
      <c r="E260" s="44" t="s">
        <v>8</v>
      </c>
      <c r="F260" s="44" t="s">
        <v>8</v>
      </c>
      <c r="G260" s="52">
        <f aca="true" t="shared" si="57" ref="G260:G261">H260+J260+K260+L260</f>
        <v>0</v>
      </c>
      <c r="H260" s="41">
        <f aca="true" t="shared" si="58" ref="H260:N260">H261</f>
        <v>0</v>
      </c>
      <c r="I260" s="41">
        <f t="shared" si="58"/>
        <v>0</v>
      </c>
      <c r="J260" s="41">
        <f t="shared" si="58"/>
        <v>0</v>
      </c>
      <c r="K260" s="41">
        <f t="shared" si="58"/>
        <v>0</v>
      </c>
      <c r="L260" s="41">
        <f t="shared" si="58"/>
        <v>0</v>
      </c>
      <c r="M260" s="41">
        <f t="shared" si="58"/>
        <v>0</v>
      </c>
      <c r="N260" s="62">
        <f t="shared" si="58"/>
        <v>0</v>
      </c>
    </row>
    <row r="261" spans="1:14" s="14" customFormat="1" ht="39.6" customHeight="1">
      <c r="A261" s="42" t="s">
        <v>57</v>
      </c>
      <c r="B261" s="44"/>
      <c r="C261" s="44"/>
      <c r="D261" s="44"/>
      <c r="E261" s="44"/>
      <c r="F261" s="44"/>
      <c r="G261" s="41">
        <f t="shared" si="57"/>
        <v>0</v>
      </c>
      <c r="H261" s="41"/>
      <c r="I261" s="41"/>
      <c r="J261" s="41"/>
      <c r="K261" s="41"/>
      <c r="L261" s="41"/>
      <c r="M261" s="41"/>
      <c r="N261" s="62"/>
    </row>
    <row r="262" spans="1:14" ht="28.9" customHeight="1">
      <c r="A262" s="7"/>
      <c r="B262" s="7"/>
      <c r="C262" s="7"/>
      <c r="D262" s="7"/>
      <c r="E262" s="8"/>
      <c r="F262" s="8"/>
      <c r="G262" s="7"/>
      <c r="H262" s="7"/>
      <c r="I262" s="7"/>
      <c r="J262" s="7"/>
      <c r="K262" s="7"/>
      <c r="L262" s="7"/>
      <c r="M262" s="7"/>
      <c r="N262" s="66"/>
    </row>
  </sheetData>
  <mergeCells count="71">
    <mergeCell ref="A101:N101"/>
    <mergeCell ref="A183:N183"/>
    <mergeCell ref="A190:A191"/>
    <mergeCell ref="B190:B191"/>
    <mergeCell ref="C190:C191"/>
    <mergeCell ref="D190:D191"/>
    <mergeCell ref="B192:B193"/>
    <mergeCell ref="C192:C193"/>
    <mergeCell ref="D192:D193"/>
    <mergeCell ref="A196:A197"/>
    <mergeCell ref="B196:B197"/>
    <mergeCell ref="C196:C197"/>
    <mergeCell ref="D196:D197"/>
    <mergeCell ref="A198:A199"/>
    <mergeCell ref="B198:B199"/>
    <mergeCell ref="C198:C199"/>
    <mergeCell ref="D198:D199"/>
    <mergeCell ref="A108:A109"/>
    <mergeCell ref="B108:B109"/>
    <mergeCell ref="C108:C109"/>
    <mergeCell ref="D108:D109"/>
    <mergeCell ref="A110:A111"/>
    <mergeCell ref="B110:B111"/>
    <mergeCell ref="C110:C111"/>
    <mergeCell ref="D110:D111"/>
    <mergeCell ref="A114:A115"/>
    <mergeCell ref="B114:B115"/>
    <mergeCell ref="C114:C115"/>
    <mergeCell ref="A192:A193"/>
    <mergeCell ref="J6:J8"/>
    <mergeCell ref="K6:K8"/>
    <mergeCell ref="L6:N6"/>
    <mergeCell ref="D114:D115"/>
    <mergeCell ref="A116:A117"/>
    <mergeCell ref="B116:B117"/>
    <mergeCell ref="C116:C117"/>
    <mergeCell ref="D116:D117"/>
    <mergeCell ref="M7:M8"/>
    <mergeCell ref="I6:I8"/>
    <mergeCell ref="D27:D28"/>
    <mergeCell ref="A27:A28"/>
    <mergeCell ref="B27:B28"/>
    <mergeCell ref="D21:D22"/>
    <mergeCell ref="L7:L8"/>
    <mergeCell ref="A19:A20"/>
    <mergeCell ref="L3:N3"/>
    <mergeCell ref="D5:D8"/>
    <mergeCell ref="D19:D20"/>
    <mergeCell ref="A2:N2"/>
    <mergeCell ref="D25:D26"/>
    <mergeCell ref="N7:N8"/>
    <mergeCell ref="C4:D4"/>
    <mergeCell ref="E4:E8"/>
    <mergeCell ref="F4:F8"/>
    <mergeCell ref="G4:N4"/>
    <mergeCell ref="G5:G8"/>
    <mergeCell ref="A21:A22"/>
    <mergeCell ref="B21:B22"/>
    <mergeCell ref="A10:N10"/>
    <mergeCell ref="H5:N5"/>
    <mergeCell ref="H6:H8"/>
    <mergeCell ref="C5:C8"/>
    <mergeCell ref="C25:C26"/>
    <mergeCell ref="C27:C28"/>
    <mergeCell ref="A4:A8"/>
    <mergeCell ref="B4:B8"/>
    <mergeCell ref="A25:A26"/>
    <mergeCell ref="B19:B20"/>
    <mergeCell ref="B25:B26"/>
    <mergeCell ref="C19:C20"/>
    <mergeCell ref="C21:C22"/>
  </mergeCells>
  <printOptions/>
  <pageMargins left="0.3937007874015748" right="0.3937007874015748" top="0.3937007874015748" bottom="0.3937007874015748" header="0.1968503937007874" footer="0.1968503937007874"/>
  <pageSetup fitToHeight="9" fitToWidth="1" horizontalDpi="600" verticalDpi="600" orientation="landscape" paperSize="9" scale="5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E25"/>
  <sheetViews>
    <sheetView view="pageBreakPreview" zoomScaleSheetLayoutView="100" workbookViewId="0" topLeftCell="A1">
      <selection activeCell="EO23" sqref="EO23:FE24"/>
    </sheetView>
  </sheetViews>
  <sheetFormatPr defaultColWidth="0.875" defaultRowHeight="12.75"/>
  <cols>
    <col min="1" max="16384" width="0.875" style="27" customWidth="1"/>
  </cols>
  <sheetData>
    <row r="1" s="26" customFormat="1" ht="12">
      <c r="DA1" s="26" t="s">
        <v>200</v>
      </c>
    </row>
    <row r="2" spans="105:161" s="26" customFormat="1" ht="47.25" customHeight="1">
      <c r="DA2" s="195" t="s">
        <v>201</v>
      </c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</row>
    <row r="3" ht="3" customHeight="1"/>
    <row r="4" s="28" customFormat="1" ht="11.25">
      <c r="DA4" s="28" t="s">
        <v>202</v>
      </c>
    </row>
    <row r="6" s="29" customFormat="1" ht="15">
      <c r="FE6" s="30" t="s">
        <v>203</v>
      </c>
    </row>
    <row r="8" spans="1:161" s="31" customFormat="1" ht="15.75">
      <c r="A8" s="196" t="s">
        <v>204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</row>
    <row r="10" spans="1:161" s="29" customFormat="1" ht="15">
      <c r="A10" s="197" t="s">
        <v>205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</row>
    <row r="11" ht="6" customHeight="1"/>
    <row r="12" spans="1:161" s="32" customFormat="1" ht="14.25">
      <c r="A12" s="32" t="s">
        <v>206</v>
      </c>
      <c r="X12" s="198" t="s">
        <v>319</v>
      </c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</row>
    <row r="13" spans="24:161" s="32" customFormat="1" ht="6" customHeight="1"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</row>
    <row r="14" spans="1:161" s="32" customFormat="1" ht="14.25">
      <c r="A14" s="199" t="s">
        <v>207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</row>
    <row r="15" ht="9.75" customHeight="1"/>
    <row r="16" spans="1:161" s="29" customFormat="1" ht="15">
      <c r="A16" s="197" t="s">
        <v>208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</row>
    <row r="17" ht="10.5" customHeight="1"/>
    <row r="18" spans="1:161" s="35" customFormat="1" ht="13.5" customHeight="1">
      <c r="A18" s="189" t="s">
        <v>209</v>
      </c>
      <c r="B18" s="190"/>
      <c r="C18" s="190"/>
      <c r="D18" s="190"/>
      <c r="E18" s="190"/>
      <c r="F18" s="191"/>
      <c r="G18" s="189" t="s">
        <v>210</v>
      </c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1"/>
      <c r="Y18" s="189" t="s">
        <v>211</v>
      </c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1"/>
      <c r="AO18" s="204" t="s">
        <v>212</v>
      </c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6"/>
      <c r="DI18" s="189" t="s">
        <v>213</v>
      </c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1"/>
      <c r="DY18" s="189" t="s">
        <v>214</v>
      </c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1"/>
      <c r="EO18" s="189" t="s">
        <v>215</v>
      </c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1"/>
    </row>
    <row r="19" spans="1:161" s="35" customFormat="1" ht="13.5" customHeight="1">
      <c r="A19" s="201"/>
      <c r="B19" s="202"/>
      <c r="C19" s="202"/>
      <c r="D19" s="202"/>
      <c r="E19" s="202"/>
      <c r="F19" s="203"/>
      <c r="G19" s="201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3"/>
      <c r="Y19" s="201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3"/>
      <c r="AO19" s="189" t="s">
        <v>216</v>
      </c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1"/>
      <c r="BF19" s="204" t="s">
        <v>2</v>
      </c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6"/>
      <c r="DI19" s="201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3"/>
      <c r="DY19" s="201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3"/>
      <c r="EO19" s="201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3"/>
    </row>
    <row r="20" spans="1:161" s="35" customFormat="1" ht="39.75" customHeight="1">
      <c r="A20" s="192"/>
      <c r="B20" s="193"/>
      <c r="C20" s="193"/>
      <c r="D20" s="193"/>
      <c r="E20" s="193"/>
      <c r="F20" s="194"/>
      <c r="G20" s="192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4"/>
      <c r="Y20" s="192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4"/>
      <c r="AO20" s="192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4"/>
      <c r="BF20" s="207" t="s">
        <v>217</v>
      </c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 t="s">
        <v>218</v>
      </c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 t="s">
        <v>219</v>
      </c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192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4"/>
      <c r="DY20" s="192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4"/>
      <c r="EO20" s="192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4"/>
    </row>
    <row r="21" spans="1:161" s="36" customFormat="1" ht="12.75">
      <c r="A21" s="188">
        <v>1</v>
      </c>
      <c r="B21" s="188"/>
      <c r="C21" s="188"/>
      <c r="D21" s="188"/>
      <c r="E21" s="188"/>
      <c r="F21" s="188"/>
      <c r="G21" s="188">
        <v>2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>
        <v>3</v>
      </c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>
        <v>4</v>
      </c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>
        <v>5</v>
      </c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>
        <v>6</v>
      </c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>
        <v>7</v>
      </c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>
        <v>8</v>
      </c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>
        <v>9</v>
      </c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>
        <v>10</v>
      </c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</row>
    <row r="22" spans="1:161" s="37" customFormat="1" ht="15" customHeight="1">
      <c r="A22" s="208" t="s">
        <v>369</v>
      </c>
      <c r="B22" s="208"/>
      <c r="C22" s="208"/>
      <c r="D22" s="208"/>
      <c r="E22" s="208"/>
      <c r="F22" s="208"/>
      <c r="G22" s="209" t="s">
        <v>370</v>
      </c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10">
        <v>36.68</v>
      </c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>
        <f>BF22+CQ22</f>
        <v>1035868.101</v>
      </c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>
        <v>676259.38</v>
      </c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>
        <f>BF22*45%+47969+7323</f>
        <v>359608.721</v>
      </c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1">
        <f>AO22*12</f>
        <v>12430417.212000001</v>
      </c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</row>
    <row r="23" spans="1:161" s="37" customFormat="1" ht="15" customHeight="1">
      <c r="A23" s="208" t="s">
        <v>371</v>
      </c>
      <c r="B23" s="208"/>
      <c r="C23" s="208"/>
      <c r="D23" s="208"/>
      <c r="E23" s="208"/>
      <c r="F23" s="208"/>
      <c r="G23" s="209" t="s">
        <v>373</v>
      </c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10">
        <v>4</v>
      </c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1">
        <f>BF23+CQ23</f>
        <v>225800.38950000002</v>
      </c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>
        <v>149337.51</v>
      </c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>
        <f>BF23*45%+1011+8250</f>
        <v>76462.87950000001</v>
      </c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>
        <f>AO23*12</f>
        <v>2709604.674</v>
      </c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</row>
    <row r="24" spans="1:161" s="37" customFormat="1" ht="15" customHeight="1">
      <c r="A24" s="208" t="s">
        <v>372</v>
      </c>
      <c r="B24" s="208"/>
      <c r="C24" s="208"/>
      <c r="D24" s="208"/>
      <c r="E24" s="208"/>
      <c r="F24" s="208"/>
      <c r="G24" s="209" t="s">
        <v>374</v>
      </c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10">
        <v>11.75</v>
      </c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1">
        <f>BF24+CQ24</f>
        <v>198105.32849999997</v>
      </c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>
        <v>133693.33</v>
      </c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1">
        <f>BF24*45%+4250</f>
        <v>64411.998499999994</v>
      </c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1">
        <f>AO24*12</f>
        <v>2377263.942</v>
      </c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1"/>
    </row>
    <row r="25" spans="1:161" s="37" customFormat="1" ht="15" customHeight="1">
      <c r="A25" s="212" t="s">
        <v>220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4"/>
      <c r="Y25" s="210" t="s">
        <v>221</v>
      </c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>
        <f>SUM(AO22:AO24)</f>
        <v>1459773.8190000001</v>
      </c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 t="s">
        <v>221</v>
      </c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 t="s">
        <v>221</v>
      </c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 t="s">
        <v>221</v>
      </c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 t="s">
        <v>221</v>
      </c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 t="s">
        <v>221</v>
      </c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1">
        <f>SUM(EO22:EO24)</f>
        <v>17517285.828</v>
      </c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</sheetData>
  <mergeCells count="68">
    <mergeCell ref="A25:X25"/>
    <mergeCell ref="Y25:AN25"/>
    <mergeCell ref="AO25:BE25"/>
    <mergeCell ref="BF25:BW25"/>
    <mergeCell ref="BX25:CP25"/>
    <mergeCell ref="CQ25:DH25"/>
    <mergeCell ref="DI25:DX25"/>
    <mergeCell ref="DI23:DX23"/>
    <mergeCell ref="DY23:EN23"/>
    <mergeCell ref="EO23:FE23"/>
    <mergeCell ref="DY25:EN25"/>
    <mergeCell ref="EO25:FE25"/>
    <mergeCell ref="DI24:DX24"/>
    <mergeCell ref="DY24:EN24"/>
    <mergeCell ref="EO24:FE24"/>
    <mergeCell ref="DI22:DX22"/>
    <mergeCell ref="DY22:EN22"/>
    <mergeCell ref="EO22:FE22"/>
    <mergeCell ref="BX23:CP23"/>
    <mergeCell ref="CQ23:DH23"/>
    <mergeCell ref="CQ22:DH22"/>
    <mergeCell ref="A21:F21"/>
    <mergeCell ref="G21:X21"/>
    <mergeCell ref="Y21:AN21"/>
    <mergeCell ref="BX24:CP24"/>
    <mergeCell ref="CQ24:DH24"/>
    <mergeCell ref="A23:F23"/>
    <mergeCell ref="G23:X23"/>
    <mergeCell ref="Y23:AN23"/>
    <mergeCell ref="AO23:BE23"/>
    <mergeCell ref="BF23:BW23"/>
    <mergeCell ref="A24:F24"/>
    <mergeCell ref="G24:X24"/>
    <mergeCell ref="Y24:AN24"/>
    <mergeCell ref="AO24:BE24"/>
    <mergeCell ref="BF24:BW24"/>
    <mergeCell ref="BX22:CP22"/>
    <mergeCell ref="A22:F22"/>
    <mergeCell ref="G22:X22"/>
    <mergeCell ref="Y22:AN22"/>
    <mergeCell ref="AO22:BE22"/>
    <mergeCell ref="BF22:BW22"/>
    <mergeCell ref="BF19:DH19"/>
    <mergeCell ref="BF20:BW20"/>
    <mergeCell ref="BX20:CP20"/>
    <mergeCell ref="CQ20:DH20"/>
    <mergeCell ref="EO21:FE21"/>
    <mergeCell ref="BF21:BW21"/>
    <mergeCell ref="BX21:CP21"/>
    <mergeCell ref="CQ21:DH21"/>
    <mergeCell ref="DI21:DX21"/>
    <mergeCell ref="DY21:EN21"/>
    <mergeCell ref="AO21:BE21"/>
    <mergeCell ref="AO19:BE20"/>
    <mergeCell ref="DA2:FE2"/>
    <mergeCell ref="A8:FE8"/>
    <mergeCell ref="A10:FE10"/>
    <mergeCell ref="X12:FE12"/>
    <mergeCell ref="A14:AO14"/>
    <mergeCell ref="AP14:FE14"/>
    <mergeCell ref="A16:FE16"/>
    <mergeCell ref="A18:F20"/>
    <mergeCell ref="G18:X20"/>
    <mergeCell ref="Y18:AN20"/>
    <mergeCell ref="AO18:DH18"/>
    <mergeCell ref="DI18:DX20"/>
    <mergeCell ref="DY18:EN20"/>
    <mergeCell ref="EO18:FE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A186"/>
  <sheetViews>
    <sheetView view="pageBreakPreview" zoomScaleSheetLayoutView="100" workbookViewId="0" topLeftCell="A124">
      <selection activeCell="CJ174" sqref="CJ174"/>
    </sheetView>
  </sheetViews>
  <sheetFormatPr defaultColWidth="0.875" defaultRowHeight="12" customHeight="1"/>
  <cols>
    <col min="1" max="16384" width="0.875" style="29" customWidth="1"/>
  </cols>
  <sheetData>
    <row r="1" ht="3" customHeight="1"/>
    <row r="2" spans="1:105" s="32" customFormat="1" ht="14.25">
      <c r="A2" s="197" t="s">
        <v>222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</row>
    <row r="3" ht="10.5" customHeight="1"/>
    <row r="4" spans="1:105" s="35" customFormat="1" ht="45" customHeight="1">
      <c r="A4" s="189" t="s">
        <v>209</v>
      </c>
      <c r="B4" s="190"/>
      <c r="C4" s="190"/>
      <c r="D4" s="190"/>
      <c r="E4" s="190"/>
      <c r="F4" s="191"/>
      <c r="G4" s="189" t="s">
        <v>223</v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1"/>
      <c r="AE4" s="189" t="s">
        <v>224</v>
      </c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1"/>
      <c r="BD4" s="189" t="s">
        <v>225</v>
      </c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1"/>
      <c r="BT4" s="189" t="s">
        <v>226</v>
      </c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1"/>
      <c r="CJ4" s="189" t="s">
        <v>227</v>
      </c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1"/>
    </row>
    <row r="5" spans="1:105" s="36" customFormat="1" ht="12.75">
      <c r="A5" s="188">
        <v>1</v>
      </c>
      <c r="B5" s="188"/>
      <c r="C5" s="188"/>
      <c r="D5" s="188"/>
      <c r="E5" s="188"/>
      <c r="F5" s="188"/>
      <c r="G5" s="188">
        <v>2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>
        <v>3</v>
      </c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>
        <v>4</v>
      </c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>
        <v>5</v>
      </c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>
        <v>6</v>
      </c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</row>
    <row r="6" spans="1:105" s="37" customFormat="1" ht="15" customHeight="1">
      <c r="A6" s="208"/>
      <c r="B6" s="208"/>
      <c r="C6" s="208"/>
      <c r="D6" s="208"/>
      <c r="E6" s="208"/>
      <c r="F6" s="208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</row>
    <row r="7" spans="1:105" s="37" customFormat="1" ht="15" customHeight="1">
      <c r="A7" s="208"/>
      <c r="B7" s="208"/>
      <c r="C7" s="208"/>
      <c r="D7" s="208"/>
      <c r="E7" s="208"/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</row>
    <row r="8" spans="1:105" s="37" customFormat="1" ht="15" customHeight="1">
      <c r="A8" s="208"/>
      <c r="B8" s="208"/>
      <c r="C8" s="208"/>
      <c r="D8" s="208"/>
      <c r="E8" s="208"/>
      <c r="F8" s="208"/>
      <c r="G8" s="213" t="s">
        <v>220</v>
      </c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  <c r="AE8" s="210" t="s">
        <v>221</v>
      </c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 t="s">
        <v>221</v>
      </c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 t="s">
        <v>221</v>
      </c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</row>
    <row r="10" spans="1:105" s="32" customFormat="1" ht="14.25">
      <c r="A10" s="197" t="s">
        <v>228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</row>
    <row r="11" ht="10.5" customHeight="1"/>
    <row r="12" spans="1:105" s="35" customFormat="1" ht="55.5" customHeight="1">
      <c r="A12" s="189" t="s">
        <v>209</v>
      </c>
      <c r="B12" s="190"/>
      <c r="C12" s="190"/>
      <c r="D12" s="190"/>
      <c r="E12" s="190"/>
      <c r="F12" s="191"/>
      <c r="G12" s="189" t="s">
        <v>223</v>
      </c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1"/>
      <c r="AE12" s="189" t="s">
        <v>229</v>
      </c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1"/>
      <c r="AZ12" s="189" t="s">
        <v>230</v>
      </c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1"/>
      <c r="BR12" s="189" t="s">
        <v>231</v>
      </c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1"/>
      <c r="CJ12" s="189" t="s">
        <v>227</v>
      </c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1"/>
    </row>
    <row r="13" spans="1:105" s="36" customFormat="1" ht="12.75">
      <c r="A13" s="188">
        <v>1</v>
      </c>
      <c r="B13" s="188"/>
      <c r="C13" s="188"/>
      <c r="D13" s="188"/>
      <c r="E13" s="188"/>
      <c r="F13" s="188"/>
      <c r="G13" s="188">
        <v>2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>
        <v>3</v>
      </c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>
        <v>4</v>
      </c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>
        <v>5</v>
      </c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>
        <v>6</v>
      </c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</row>
    <row r="14" spans="1:105" s="37" customFormat="1" ht="15" customHeight="1">
      <c r="A14" s="208"/>
      <c r="B14" s="208"/>
      <c r="C14" s="208"/>
      <c r="D14" s="208"/>
      <c r="E14" s="208"/>
      <c r="F14" s="208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</row>
    <row r="15" spans="1:105" s="37" customFormat="1" ht="15" customHeight="1">
      <c r="A15" s="208"/>
      <c r="B15" s="208"/>
      <c r="C15" s="208"/>
      <c r="D15" s="208"/>
      <c r="E15" s="208"/>
      <c r="F15" s="208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</row>
    <row r="16" spans="1:105" s="37" customFormat="1" ht="15" customHeight="1">
      <c r="A16" s="208"/>
      <c r="B16" s="208"/>
      <c r="C16" s="208"/>
      <c r="D16" s="208"/>
      <c r="E16" s="208"/>
      <c r="F16" s="208"/>
      <c r="G16" s="213" t="s">
        <v>220</v>
      </c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4"/>
      <c r="AE16" s="210" t="s">
        <v>221</v>
      </c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 t="s">
        <v>221</v>
      </c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 t="s">
        <v>221</v>
      </c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</row>
    <row r="18" spans="1:105" s="32" customFormat="1" ht="41.25" customHeight="1">
      <c r="A18" s="215" t="s">
        <v>232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</row>
    <row r="19" ht="10.5" customHeight="1"/>
    <row r="20" spans="1:105" ht="55.5" customHeight="1">
      <c r="A20" s="189" t="s">
        <v>209</v>
      </c>
      <c r="B20" s="190"/>
      <c r="C20" s="190"/>
      <c r="D20" s="190"/>
      <c r="E20" s="190"/>
      <c r="F20" s="191"/>
      <c r="G20" s="189" t="s">
        <v>233</v>
      </c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1"/>
      <c r="BW20" s="189" t="s">
        <v>234</v>
      </c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1"/>
      <c r="CM20" s="189" t="s">
        <v>235</v>
      </c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1"/>
    </row>
    <row r="21" spans="1:105" s="27" customFormat="1" ht="12.75">
      <c r="A21" s="188">
        <v>1</v>
      </c>
      <c r="B21" s="188"/>
      <c r="C21" s="188"/>
      <c r="D21" s="188"/>
      <c r="E21" s="188"/>
      <c r="F21" s="188"/>
      <c r="G21" s="188">
        <v>2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>
        <v>3</v>
      </c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>
        <v>4</v>
      </c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</row>
    <row r="22" spans="1:105" ht="15" customHeight="1">
      <c r="A22" s="208" t="s">
        <v>236</v>
      </c>
      <c r="B22" s="208"/>
      <c r="C22" s="208"/>
      <c r="D22" s="208"/>
      <c r="E22" s="208"/>
      <c r="F22" s="208"/>
      <c r="G22" s="38"/>
      <c r="H22" s="216" t="s">
        <v>237</v>
      </c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7"/>
      <c r="BW22" s="210" t="s">
        <v>221</v>
      </c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1">
        <f>CM23</f>
        <v>3853802.92</v>
      </c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</row>
    <row r="23" spans="1:105" s="27" customFormat="1" ht="12.75">
      <c r="A23" s="218" t="s">
        <v>238</v>
      </c>
      <c r="B23" s="219"/>
      <c r="C23" s="219"/>
      <c r="D23" s="219"/>
      <c r="E23" s="219"/>
      <c r="F23" s="220"/>
      <c r="G23" s="39"/>
      <c r="H23" s="224" t="s">
        <v>2</v>
      </c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5"/>
      <c r="BW23" s="226">
        <v>17517286</v>
      </c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8"/>
      <c r="CM23" s="232">
        <f>BW23*22%</f>
        <v>3853802.92</v>
      </c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4"/>
    </row>
    <row r="24" spans="1:105" s="27" customFormat="1" ht="12.75">
      <c r="A24" s="221"/>
      <c r="B24" s="222"/>
      <c r="C24" s="222"/>
      <c r="D24" s="222"/>
      <c r="E24" s="222"/>
      <c r="F24" s="223"/>
      <c r="G24" s="40"/>
      <c r="H24" s="238" t="s">
        <v>239</v>
      </c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9"/>
      <c r="BW24" s="229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1"/>
      <c r="CM24" s="235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7"/>
    </row>
    <row r="25" spans="1:105" s="27" customFormat="1" ht="13.5" customHeight="1">
      <c r="A25" s="208" t="s">
        <v>240</v>
      </c>
      <c r="B25" s="208"/>
      <c r="C25" s="208"/>
      <c r="D25" s="208"/>
      <c r="E25" s="208"/>
      <c r="F25" s="208"/>
      <c r="G25" s="38"/>
      <c r="H25" s="240" t="s">
        <v>241</v>
      </c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1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</row>
    <row r="26" spans="1:105" s="27" customFormat="1" ht="26.25" customHeight="1">
      <c r="A26" s="208" t="s">
        <v>242</v>
      </c>
      <c r="B26" s="208"/>
      <c r="C26" s="208"/>
      <c r="D26" s="208"/>
      <c r="E26" s="208"/>
      <c r="F26" s="208"/>
      <c r="G26" s="38"/>
      <c r="H26" s="240" t="s">
        <v>243</v>
      </c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1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</row>
    <row r="27" spans="1:105" s="27" customFormat="1" ht="26.25" customHeight="1">
      <c r="A27" s="208" t="s">
        <v>244</v>
      </c>
      <c r="B27" s="208"/>
      <c r="C27" s="208"/>
      <c r="D27" s="208"/>
      <c r="E27" s="208"/>
      <c r="F27" s="208"/>
      <c r="G27" s="38"/>
      <c r="H27" s="216" t="s">
        <v>245</v>
      </c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7"/>
      <c r="BW27" s="210" t="s">
        <v>221</v>
      </c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1">
        <f>CM28+CM31</f>
        <v>553305.8659999999</v>
      </c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</row>
    <row r="28" spans="1:105" s="27" customFormat="1" ht="12.75">
      <c r="A28" s="218" t="s">
        <v>246</v>
      </c>
      <c r="B28" s="219"/>
      <c r="C28" s="219"/>
      <c r="D28" s="219"/>
      <c r="E28" s="219"/>
      <c r="F28" s="220"/>
      <c r="G28" s="39"/>
      <c r="H28" s="224" t="s">
        <v>2</v>
      </c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5"/>
      <c r="BW28" s="226">
        <f>BW23</f>
        <v>17517286</v>
      </c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8"/>
      <c r="CM28" s="232">
        <f>BW28*2.9%+10270</f>
        <v>518271.29399999994</v>
      </c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4"/>
    </row>
    <row r="29" spans="1:105" s="27" customFormat="1" ht="25.5" customHeight="1">
      <c r="A29" s="221"/>
      <c r="B29" s="222"/>
      <c r="C29" s="222"/>
      <c r="D29" s="222"/>
      <c r="E29" s="222"/>
      <c r="F29" s="223"/>
      <c r="G29" s="40"/>
      <c r="H29" s="238" t="s">
        <v>247</v>
      </c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9"/>
      <c r="BW29" s="229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1"/>
      <c r="CM29" s="235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7"/>
    </row>
    <row r="30" spans="1:105" s="27" customFormat="1" ht="26.25" customHeight="1">
      <c r="A30" s="208" t="s">
        <v>248</v>
      </c>
      <c r="B30" s="208"/>
      <c r="C30" s="208"/>
      <c r="D30" s="208"/>
      <c r="E30" s="208"/>
      <c r="F30" s="208"/>
      <c r="G30" s="38"/>
      <c r="H30" s="240" t="s">
        <v>249</v>
      </c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1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</row>
    <row r="31" spans="1:105" s="27" customFormat="1" ht="27" customHeight="1">
      <c r="A31" s="208" t="s">
        <v>250</v>
      </c>
      <c r="B31" s="208"/>
      <c r="C31" s="208"/>
      <c r="D31" s="208"/>
      <c r="E31" s="208"/>
      <c r="F31" s="208"/>
      <c r="G31" s="38"/>
      <c r="H31" s="240" t="s">
        <v>251</v>
      </c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1"/>
      <c r="BW31" s="210">
        <f>BW28</f>
        <v>17517286</v>
      </c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1">
        <f>BW31*0.2%</f>
        <v>35034.572</v>
      </c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</row>
    <row r="32" spans="1:105" s="27" customFormat="1" ht="27" customHeight="1">
      <c r="A32" s="208" t="s">
        <v>252</v>
      </c>
      <c r="B32" s="208"/>
      <c r="C32" s="208"/>
      <c r="D32" s="208"/>
      <c r="E32" s="208"/>
      <c r="F32" s="208"/>
      <c r="G32" s="38"/>
      <c r="H32" s="240" t="s">
        <v>253</v>
      </c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1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</row>
    <row r="33" spans="1:105" s="27" customFormat="1" ht="27" customHeight="1">
      <c r="A33" s="208" t="s">
        <v>254</v>
      </c>
      <c r="B33" s="208"/>
      <c r="C33" s="208"/>
      <c r="D33" s="208"/>
      <c r="E33" s="208"/>
      <c r="F33" s="208"/>
      <c r="G33" s="38"/>
      <c r="H33" s="240" t="s">
        <v>253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1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</row>
    <row r="34" spans="1:105" s="27" customFormat="1" ht="26.25" customHeight="1">
      <c r="A34" s="208" t="s">
        <v>255</v>
      </c>
      <c r="B34" s="208"/>
      <c r="C34" s="208"/>
      <c r="D34" s="208"/>
      <c r="E34" s="208"/>
      <c r="F34" s="208"/>
      <c r="G34" s="38"/>
      <c r="H34" s="216" t="s">
        <v>256</v>
      </c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7"/>
      <c r="BW34" s="210">
        <f>BW31</f>
        <v>17517286</v>
      </c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1">
        <f>BW34*5.1%</f>
        <v>893381.5859999999</v>
      </c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</row>
    <row r="35" spans="1:105" s="27" customFormat="1" ht="13.5" customHeight="1">
      <c r="A35" s="208"/>
      <c r="B35" s="208"/>
      <c r="C35" s="208"/>
      <c r="D35" s="208"/>
      <c r="E35" s="208"/>
      <c r="F35" s="208"/>
      <c r="G35" s="212" t="s">
        <v>220</v>
      </c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4"/>
      <c r="BW35" s="210" t="s">
        <v>221</v>
      </c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1">
        <f>CM22+CM27+CM34</f>
        <v>5300490.372</v>
      </c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</row>
    <row r="36" ht="3" customHeight="1"/>
    <row r="37" spans="1:105" s="26" customFormat="1" ht="48" customHeight="1">
      <c r="A37" s="242" t="s">
        <v>257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</row>
    <row r="39" spans="1:105" s="32" customFormat="1" ht="14.25">
      <c r="A39" s="197" t="s">
        <v>258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</row>
    <row r="40" ht="6" customHeight="1"/>
    <row r="41" spans="1:105" s="32" customFormat="1" ht="14.25">
      <c r="A41" s="32" t="s">
        <v>206</v>
      </c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</row>
    <row r="42" spans="24:105" s="32" customFormat="1" ht="6" customHeight="1"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</row>
    <row r="43" spans="1:105" s="32" customFormat="1" ht="14.25">
      <c r="A43" s="199" t="s">
        <v>207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</row>
    <row r="44" ht="10.5" customHeight="1"/>
    <row r="45" spans="1:105" s="35" customFormat="1" ht="45" customHeight="1">
      <c r="A45" s="189" t="s">
        <v>209</v>
      </c>
      <c r="B45" s="190"/>
      <c r="C45" s="190"/>
      <c r="D45" s="190"/>
      <c r="E45" s="190"/>
      <c r="F45" s="190"/>
      <c r="G45" s="191"/>
      <c r="H45" s="189" t="s">
        <v>49</v>
      </c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1"/>
      <c r="BD45" s="189" t="s">
        <v>259</v>
      </c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1"/>
      <c r="BT45" s="189" t="s">
        <v>260</v>
      </c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1"/>
      <c r="CJ45" s="189" t="s">
        <v>261</v>
      </c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1"/>
    </row>
    <row r="46" spans="1:105" s="36" customFormat="1" ht="12.75">
      <c r="A46" s="188">
        <v>1</v>
      </c>
      <c r="B46" s="188"/>
      <c r="C46" s="188"/>
      <c r="D46" s="188"/>
      <c r="E46" s="188"/>
      <c r="F46" s="188"/>
      <c r="G46" s="188"/>
      <c r="H46" s="188">
        <v>2</v>
      </c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>
        <v>3</v>
      </c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>
        <v>4</v>
      </c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>
        <v>5</v>
      </c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</row>
    <row r="47" spans="1:105" s="37" customFormat="1" ht="15" customHeight="1">
      <c r="A47" s="208"/>
      <c r="B47" s="208"/>
      <c r="C47" s="208"/>
      <c r="D47" s="208"/>
      <c r="E47" s="208"/>
      <c r="F47" s="208"/>
      <c r="G47" s="208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</row>
    <row r="48" spans="1:105" s="37" customFormat="1" ht="15" customHeight="1">
      <c r="A48" s="208"/>
      <c r="B48" s="208"/>
      <c r="C48" s="208"/>
      <c r="D48" s="208"/>
      <c r="E48" s="208"/>
      <c r="F48" s="208"/>
      <c r="G48" s="208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</row>
    <row r="49" spans="1:105" s="37" customFormat="1" ht="15" customHeight="1">
      <c r="A49" s="208"/>
      <c r="B49" s="208"/>
      <c r="C49" s="208"/>
      <c r="D49" s="208"/>
      <c r="E49" s="208"/>
      <c r="F49" s="208"/>
      <c r="G49" s="208"/>
      <c r="H49" s="213" t="s">
        <v>220</v>
      </c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4"/>
      <c r="BD49" s="210" t="s">
        <v>221</v>
      </c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 t="s">
        <v>221</v>
      </c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</row>
    <row r="50" s="27" customFormat="1" ht="12" customHeight="1"/>
    <row r="51" spans="1:105" s="32" customFormat="1" ht="14.25">
      <c r="A51" s="197" t="s">
        <v>262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</row>
    <row r="52" ht="6" customHeight="1"/>
    <row r="53" spans="1:105" s="32" customFormat="1" ht="14.25">
      <c r="A53" s="32" t="s">
        <v>206</v>
      </c>
      <c r="X53" s="198" t="s">
        <v>315</v>
      </c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</row>
    <row r="54" spans="24:105" s="32" customFormat="1" ht="6" customHeight="1"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</row>
    <row r="55" spans="1:105" s="32" customFormat="1" ht="14.25">
      <c r="A55" s="199" t="s">
        <v>207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</row>
    <row r="56" ht="10.5" customHeight="1"/>
    <row r="57" spans="1:105" s="35" customFormat="1" ht="55.5" customHeight="1">
      <c r="A57" s="189" t="s">
        <v>209</v>
      </c>
      <c r="B57" s="190"/>
      <c r="C57" s="190"/>
      <c r="D57" s="190"/>
      <c r="E57" s="190"/>
      <c r="F57" s="190"/>
      <c r="G57" s="191"/>
      <c r="H57" s="189" t="s">
        <v>263</v>
      </c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1"/>
      <c r="BD57" s="189" t="s">
        <v>264</v>
      </c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1"/>
      <c r="BT57" s="189" t="s">
        <v>265</v>
      </c>
      <c r="BU57" s="190"/>
      <c r="BV57" s="190"/>
      <c r="BW57" s="190"/>
      <c r="BX57" s="190"/>
      <c r="BY57" s="190"/>
      <c r="BZ57" s="190"/>
      <c r="CA57" s="190"/>
      <c r="CB57" s="190"/>
      <c r="CC57" s="190"/>
      <c r="CD57" s="191"/>
      <c r="CE57" s="189" t="s">
        <v>266</v>
      </c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1"/>
    </row>
    <row r="58" spans="1:105" s="36" customFormat="1" ht="12.75">
      <c r="A58" s="188">
        <v>1</v>
      </c>
      <c r="B58" s="188"/>
      <c r="C58" s="188"/>
      <c r="D58" s="188"/>
      <c r="E58" s="188"/>
      <c r="F58" s="188"/>
      <c r="G58" s="188"/>
      <c r="H58" s="188">
        <v>2</v>
      </c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>
        <v>3</v>
      </c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>
        <v>4</v>
      </c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>
        <v>5</v>
      </c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</row>
    <row r="59" spans="1:105" s="37" customFormat="1" ht="15" customHeight="1">
      <c r="A59" s="208" t="s">
        <v>369</v>
      </c>
      <c r="B59" s="208"/>
      <c r="C59" s="208"/>
      <c r="D59" s="208"/>
      <c r="E59" s="208"/>
      <c r="F59" s="208"/>
      <c r="G59" s="208"/>
      <c r="H59" s="209" t="s">
        <v>375</v>
      </c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10">
        <v>818195</v>
      </c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>
        <v>2.2</v>
      </c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1">
        <f>BD59*BT59/100</f>
        <v>18000.29</v>
      </c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</row>
    <row r="60" spans="1:105" s="37" customFormat="1" ht="15" customHeight="1">
      <c r="A60" s="208"/>
      <c r="B60" s="208"/>
      <c r="C60" s="208"/>
      <c r="D60" s="208"/>
      <c r="E60" s="208"/>
      <c r="F60" s="208"/>
      <c r="G60" s="208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O60" s="211"/>
      <c r="CP60" s="211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</row>
    <row r="61" spans="1:105" s="37" customFormat="1" ht="15" customHeight="1">
      <c r="A61" s="208"/>
      <c r="B61" s="208"/>
      <c r="C61" s="208"/>
      <c r="D61" s="208"/>
      <c r="E61" s="208"/>
      <c r="F61" s="208"/>
      <c r="G61" s="208"/>
      <c r="H61" s="213" t="s">
        <v>220</v>
      </c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4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 t="s">
        <v>221</v>
      </c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1">
        <f>SUM(CE59:CE60)</f>
        <v>18000.29</v>
      </c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</row>
    <row r="63" spans="1:105" s="32" customFormat="1" ht="14.25">
      <c r="A63" s="197" t="s">
        <v>267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</row>
    <row r="64" ht="6" customHeight="1"/>
    <row r="65" spans="1:105" s="32" customFormat="1" ht="14.25">
      <c r="A65" s="32" t="s">
        <v>206</v>
      </c>
      <c r="X65" s="198" t="s">
        <v>336</v>
      </c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</row>
    <row r="66" spans="24:105" s="32" customFormat="1" ht="6" customHeight="1"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</row>
    <row r="67" spans="1:105" s="32" customFormat="1" ht="14.25">
      <c r="A67" s="199" t="s">
        <v>207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</row>
    <row r="68" ht="10.5" customHeight="1"/>
    <row r="69" spans="1:105" s="35" customFormat="1" ht="45" customHeight="1">
      <c r="A69" s="189" t="s">
        <v>209</v>
      </c>
      <c r="B69" s="190"/>
      <c r="C69" s="190"/>
      <c r="D69" s="190"/>
      <c r="E69" s="190"/>
      <c r="F69" s="190"/>
      <c r="G69" s="191"/>
      <c r="H69" s="189" t="s">
        <v>49</v>
      </c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1"/>
      <c r="BD69" s="189" t="s">
        <v>259</v>
      </c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1"/>
      <c r="BT69" s="189" t="s">
        <v>260</v>
      </c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91"/>
      <c r="CJ69" s="189" t="s">
        <v>261</v>
      </c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1"/>
    </row>
    <row r="70" spans="1:105" s="36" customFormat="1" ht="12.75">
      <c r="A70" s="188">
        <v>1</v>
      </c>
      <c r="B70" s="188"/>
      <c r="C70" s="188"/>
      <c r="D70" s="188"/>
      <c r="E70" s="188"/>
      <c r="F70" s="188"/>
      <c r="G70" s="188"/>
      <c r="H70" s="188">
        <v>2</v>
      </c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>
        <v>3</v>
      </c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8">
        <v>4</v>
      </c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>
        <v>5</v>
      </c>
      <c r="CK70" s="188"/>
      <c r="CL70" s="188"/>
      <c r="CM70" s="188"/>
      <c r="CN70" s="188"/>
      <c r="CO70" s="188"/>
      <c r="CP70" s="188"/>
      <c r="CQ70" s="188"/>
      <c r="CR70" s="188"/>
      <c r="CS70" s="188"/>
      <c r="CT70" s="188"/>
      <c r="CU70" s="188"/>
      <c r="CV70" s="188"/>
      <c r="CW70" s="188"/>
      <c r="CX70" s="188"/>
      <c r="CY70" s="188"/>
      <c r="CZ70" s="188"/>
      <c r="DA70" s="188"/>
    </row>
    <row r="71" spans="1:105" s="37" customFormat="1" ht="15" customHeight="1">
      <c r="A71" s="208" t="s">
        <v>369</v>
      </c>
      <c r="B71" s="208"/>
      <c r="C71" s="208"/>
      <c r="D71" s="208"/>
      <c r="E71" s="208"/>
      <c r="F71" s="208"/>
      <c r="G71" s="208"/>
      <c r="H71" s="209" t="s">
        <v>376</v>
      </c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</row>
    <row r="72" spans="1:105" s="37" customFormat="1" ht="25.5" customHeight="1">
      <c r="A72" s="208"/>
      <c r="B72" s="208"/>
      <c r="C72" s="208"/>
      <c r="D72" s="208"/>
      <c r="E72" s="208"/>
      <c r="F72" s="208"/>
      <c r="G72" s="208"/>
      <c r="H72" s="244" t="s">
        <v>468</v>
      </c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7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</row>
    <row r="73" spans="1:105" s="37" customFormat="1" ht="15" customHeight="1">
      <c r="A73" s="208"/>
      <c r="B73" s="208"/>
      <c r="C73" s="208"/>
      <c r="D73" s="208"/>
      <c r="E73" s="208"/>
      <c r="F73" s="208"/>
      <c r="G73" s="208"/>
      <c r="H73" s="213" t="s">
        <v>220</v>
      </c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4"/>
      <c r="BD73" s="210" t="s">
        <v>221</v>
      </c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 t="s">
        <v>221</v>
      </c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>
        <f>SUM(CJ71:CJ72)</f>
        <v>0</v>
      </c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</row>
    <row r="75" spans="1:105" s="32" customFormat="1" ht="27" customHeight="1">
      <c r="A75" s="215" t="s">
        <v>268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</row>
    <row r="76" ht="6" customHeight="1"/>
    <row r="77" spans="1:105" s="32" customFormat="1" ht="14.25">
      <c r="A77" s="32" t="s">
        <v>206</v>
      </c>
      <c r="X77" s="198" t="s">
        <v>337</v>
      </c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</row>
    <row r="78" spans="24:105" s="32" customFormat="1" ht="6" customHeight="1"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</row>
    <row r="79" spans="1:105" s="32" customFormat="1" ht="14.25">
      <c r="A79" s="199" t="s">
        <v>207</v>
      </c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  <c r="CY79" s="200"/>
      <c r="CZ79" s="200"/>
      <c r="DA79" s="200"/>
    </row>
    <row r="80" ht="10.5" customHeight="1"/>
    <row r="81" spans="1:105" s="35" customFormat="1" ht="45" customHeight="1">
      <c r="A81" s="189" t="s">
        <v>209</v>
      </c>
      <c r="B81" s="190"/>
      <c r="C81" s="190"/>
      <c r="D81" s="190"/>
      <c r="E81" s="190"/>
      <c r="F81" s="190"/>
      <c r="G81" s="191"/>
      <c r="H81" s="189" t="s">
        <v>49</v>
      </c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1"/>
      <c r="BD81" s="189" t="s">
        <v>259</v>
      </c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1"/>
      <c r="BT81" s="189" t="s">
        <v>260</v>
      </c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1"/>
      <c r="CJ81" s="189" t="s">
        <v>261</v>
      </c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1"/>
    </row>
    <row r="82" spans="1:105" s="36" customFormat="1" ht="12.75">
      <c r="A82" s="188">
        <v>1</v>
      </c>
      <c r="B82" s="188"/>
      <c r="C82" s="188"/>
      <c r="D82" s="188"/>
      <c r="E82" s="188"/>
      <c r="F82" s="188"/>
      <c r="G82" s="188"/>
      <c r="H82" s="188">
        <v>2</v>
      </c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>
        <v>3</v>
      </c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>
        <v>4</v>
      </c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>
        <v>5</v>
      </c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</row>
    <row r="83" spans="1:105" s="37" customFormat="1" ht="58.5" customHeight="1">
      <c r="A83" s="208" t="s">
        <v>369</v>
      </c>
      <c r="B83" s="208"/>
      <c r="C83" s="208"/>
      <c r="D83" s="208"/>
      <c r="E83" s="208"/>
      <c r="F83" s="208"/>
      <c r="G83" s="208"/>
      <c r="H83" s="245" t="s">
        <v>377</v>
      </c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10">
        <f>100</f>
        <v>100</v>
      </c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>
        <v>1</v>
      </c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</row>
    <row r="84" spans="1:105" s="37" customFormat="1" ht="15" customHeight="1">
      <c r="A84" s="208"/>
      <c r="B84" s="208"/>
      <c r="C84" s="208"/>
      <c r="D84" s="208"/>
      <c r="E84" s="208"/>
      <c r="F84" s="208"/>
      <c r="G84" s="208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</row>
    <row r="85" spans="1:105" s="37" customFormat="1" ht="15" customHeight="1">
      <c r="A85" s="208"/>
      <c r="B85" s="208"/>
      <c r="C85" s="208"/>
      <c r="D85" s="208"/>
      <c r="E85" s="208"/>
      <c r="F85" s="208"/>
      <c r="G85" s="208"/>
      <c r="H85" s="213" t="s">
        <v>220</v>
      </c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4"/>
      <c r="BD85" s="210" t="s">
        <v>221</v>
      </c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 t="s">
        <v>221</v>
      </c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>
        <f>SUM(CJ83:CJ84)</f>
        <v>0</v>
      </c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</row>
    <row r="87" spans="1:105" s="32" customFormat="1" ht="14.25">
      <c r="A87" s="197" t="s">
        <v>269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</row>
    <row r="88" ht="6" customHeight="1"/>
    <row r="89" spans="1:105" s="32" customFormat="1" ht="14.25">
      <c r="A89" s="32" t="s">
        <v>206</v>
      </c>
      <c r="X89" s="198" t="s">
        <v>314</v>
      </c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  <c r="CW89" s="198"/>
      <c r="CX89" s="198"/>
      <c r="CY89" s="198"/>
      <c r="CZ89" s="198"/>
      <c r="DA89" s="198"/>
    </row>
    <row r="90" spans="24:105" s="32" customFormat="1" ht="6" customHeight="1"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</row>
    <row r="91" spans="1:105" s="32" customFormat="1" ht="14.25">
      <c r="A91" s="199" t="s">
        <v>207</v>
      </c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</row>
    <row r="92" ht="10.5" customHeight="1"/>
    <row r="93" spans="1:105" s="32" customFormat="1" ht="14.25">
      <c r="A93" s="197" t="s">
        <v>270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</row>
    <row r="94" ht="10.5" customHeight="1"/>
    <row r="95" spans="1:105" s="35" customFormat="1" ht="45" customHeight="1">
      <c r="A95" s="204" t="s">
        <v>209</v>
      </c>
      <c r="B95" s="205"/>
      <c r="C95" s="205"/>
      <c r="D95" s="205"/>
      <c r="E95" s="205"/>
      <c r="F95" s="205"/>
      <c r="G95" s="206"/>
      <c r="H95" s="204" t="s">
        <v>263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6"/>
      <c r="AP95" s="204" t="s">
        <v>271</v>
      </c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6"/>
      <c r="BF95" s="204" t="s">
        <v>272</v>
      </c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5"/>
      <c r="BT95" s="205"/>
      <c r="BU95" s="206"/>
      <c r="BV95" s="204" t="s">
        <v>273</v>
      </c>
      <c r="BW95" s="205"/>
      <c r="BX95" s="205"/>
      <c r="BY95" s="205"/>
      <c r="BZ95" s="205"/>
      <c r="CA95" s="205"/>
      <c r="CB95" s="205"/>
      <c r="CC95" s="205"/>
      <c r="CD95" s="205"/>
      <c r="CE95" s="205"/>
      <c r="CF95" s="205"/>
      <c r="CG95" s="205"/>
      <c r="CH95" s="205"/>
      <c r="CI95" s="205"/>
      <c r="CJ95" s="205"/>
      <c r="CK95" s="206"/>
      <c r="CL95" s="204" t="s">
        <v>227</v>
      </c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6"/>
    </row>
    <row r="96" spans="1:105" s="36" customFormat="1" ht="12.75">
      <c r="A96" s="188">
        <v>1</v>
      </c>
      <c r="B96" s="188"/>
      <c r="C96" s="188"/>
      <c r="D96" s="188"/>
      <c r="E96" s="188"/>
      <c r="F96" s="188"/>
      <c r="G96" s="188"/>
      <c r="H96" s="188">
        <v>2</v>
      </c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>
        <v>3</v>
      </c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>
        <v>4</v>
      </c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>
        <v>5</v>
      </c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>
        <v>6</v>
      </c>
      <c r="CM96" s="188"/>
      <c r="CN96" s="188"/>
      <c r="CO96" s="188"/>
      <c r="CP96" s="188"/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</row>
    <row r="97" spans="1:105" s="37" customFormat="1" ht="15" customHeight="1">
      <c r="A97" s="208" t="s">
        <v>236</v>
      </c>
      <c r="B97" s="208"/>
      <c r="C97" s="208"/>
      <c r="D97" s="208"/>
      <c r="E97" s="208"/>
      <c r="F97" s="208"/>
      <c r="G97" s="208"/>
      <c r="H97" s="244" t="s">
        <v>378</v>
      </c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7"/>
      <c r="AP97" s="210">
        <v>1</v>
      </c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>
        <v>12</v>
      </c>
      <c r="BG97" s="210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>
        <v>213.17</v>
      </c>
      <c r="BW97" s="210"/>
      <c r="BX97" s="210"/>
      <c r="BY97" s="210"/>
      <c r="BZ97" s="210"/>
      <c r="CA97" s="210"/>
      <c r="CB97" s="210"/>
      <c r="CC97" s="210"/>
      <c r="CD97" s="210"/>
      <c r="CE97" s="210"/>
      <c r="CF97" s="210"/>
      <c r="CG97" s="210"/>
      <c r="CH97" s="210"/>
      <c r="CI97" s="210"/>
      <c r="CJ97" s="210"/>
      <c r="CK97" s="210"/>
      <c r="CL97" s="210">
        <f>BF97*BV97</f>
        <v>2558.04</v>
      </c>
      <c r="CM97" s="210"/>
      <c r="CN97" s="210"/>
      <c r="CO97" s="210"/>
      <c r="CP97" s="210"/>
      <c r="CQ97" s="210"/>
      <c r="CR97" s="210"/>
      <c r="CS97" s="210"/>
      <c r="CT97" s="210"/>
      <c r="CU97" s="210"/>
      <c r="CV97" s="210"/>
      <c r="CW97" s="210"/>
      <c r="CX97" s="210"/>
      <c r="CY97" s="210"/>
      <c r="CZ97" s="210"/>
      <c r="DA97" s="210"/>
    </row>
    <row r="98" spans="1:105" s="37" customFormat="1" ht="15" customHeight="1">
      <c r="A98" s="208" t="s">
        <v>244</v>
      </c>
      <c r="B98" s="208"/>
      <c r="C98" s="208"/>
      <c r="D98" s="208"/>
      <c r="E98" s="208"/>
      <c r="F98" s="208"/>
      <c r="G98" s="208"/>
      <c r="H98" s="244" t="s">
        <v>379</v>
      </c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7"/>
      <c r="AP98" s="210">
        <v>1</v>
      </c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49">
        <v>12</v>
      </c>
      <c r="BG98" s="250"/>
      <c r="BH98" s="250"/>
      <c r="BI98" s="250"/>
      <c r="BJ98" s="250"/>
      <c r="BK98" s="250"/>
      <c r="BL98" s="250"/>
      <c r="BM98" s="250"/>
      <c r="BN98" s="250"/>
      <c r="BO98" s="250"/>
      <c r="BP98" s="250"/>
      <c r="BQ98" s="250"/>
      <c r="BR98" s="250"/>
      <c r="BS98" s="250"/>
      <c r="BT98" s="250"/>
      <c r="BU98" s="251"/>
      <c r="BV98" s="210">
        <v>59.83</v>
      </c>
      <c r="BW98" s="210"/>
      <c r="BX98" s="210"/>
      <c r="BY98" s="210"/>
      <c r="BZ98" s="210"/>
      <c r="CA98" s="210"/>
      <c r="CB98" s="210"/>
      <c r="CC98" s="210"/>
      <c r="CD98" s="210"/>
      <c r="CE98" s="210"/>
      <c r="CF98" s="210"/>
      <c r="CG98" s="210"/>
      <c r="CH98" s="210"/>
      <c r="CI98" s="210"/>
      <c r="CJ98" s="210"/>
      <c r="CK98" s="210"/>
      <c r="CL98" s="210">
        <f>BF98*BV98</f>
        <v>717.96</v>
      </c>
      <c r="CM98" s="210"/>
      <c r="CN98" s="210"/>
      <c r="CO98" s="210"/>
      <c r="CP98" s="210"/>
      <c r="CQ98" s="210"/>
      <c r="CR98" s="210"/>
      <c r="CS98" s="210"/>
      <c r="CT98" s="210"/>
      <c r="CU98" s="210"/>
      <c r="CV98" s="210"/>
      <c r="CW98" s="210"/>
      <c r="CX98" s="210"/>
      <c r="CY98" s="210"/>
      <c r="CZ98" s="210"/>
      <c r="DA98" s="210"/>
    </row>
    <row r="99" spans="1:105" s="37" customFormat="1" ht="32.25" customHeight="1">
      <c r="A99" s="208" t="s">
        <v>255</v>
      </c>
      <c r="B99" s="208"/>
      <c r="C99" s="208"/>
      <c r="D99" s="208"/>
      <c r="E99" s="208"/>
      <c r="F99" s="208"/>
      <c r="G99" s="208"/>
      <c r="H99" s="244" t="s">
        <v>380</v>
      </c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7"/>
      <c r="AP99" s="210">
        <v>1</v>
      </c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>
        <v>12</v>
      </c>
      <c r="BG99" s="210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>
        <v>186.52</v>
      </c>
      <c r="BW99" s="210"/>
      <c r="BX99" s="210"/>
      <c r="BY99" s="210"/>
      <c r="BZ99" s="210"/>
      <c r="CA99" s="210"/>
      <c r="CB99" s="210"/>
      <c r="CC99" s="210"/>
      <c r="CD99" s="210"/>
      <c r="CE99" s="210"/>
      <c r="CF99" s="210"/>
      <c r="CG99" s="210"/>
      <c r="CH99" s="210"/>
      <c r="CI99" s="210"/>
      <c r="CJ99" s="210"/>
      <c r="CK99" s="210"/>
      <c r="CL99" s="210">
        <f>BF99*BV99</f>
        <v>2238.2400000000002</v>
      </c>
      <c r="CM99" s="210"/>
      <c r="CN99" s="210"/>
      <c r="CO99" s="210"/>
      <c r="CP99" s="210"/>
      <c r="CQ99" s="210"/>
      <c r="CR99" s="210"/>
      <c r="CS99" s="210"/>
      <c r="CT99" s="210"/>
      <c r="CU99" s="210"/>
      <c r="CV99" s="210"/>
      <c r="CW99" s="210"/>
      <c r="CX99" s="210"/>
      <c r="CY99" s="210"/>
      <c r="CZ99" s="210"/>
      <c r="DA99" s="210"/>
    </row>
    <row r="100" spans="1:105" s="37" customFormat="1" ht="36" customHeight="1">
      <c r="A100" s="208" t="s">
        <v>381</v>
      </c>
      <c r="B100" s="208"/>
      <c r="C100" s="208"/>
      <c r="D100" s="208"/>
      <c r="E100" s="208"/>
      <c r="F100" s="208"/>
      <c r="G100" s="208"/>
      <c r="H100" s="244" t="s">
        <v>382</v>
      </c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7"/>
      <c r="AP100" s="210">
        <v>1</v>
      </c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>
        <v>12</v>
      </c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>
        <v>301.14</v>
      </c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210"/>
      <c r="CH100" s="210"/>
      <c r="CI100" s="210"/>
      <c r="CJ100" s="210"/>
      <c r="CK100" s="210"/>
      <c r="CL100" s="210">
        <f>BF100*BV100*AP100</f>
        <v>3613.68</v>
      </c>
      <c r="CM100" s="210"/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/>
      <c r="CY100" s="210"/>
      <c r="CZ100" s="210"/>
      <c r="DA100" s="210"/>
    </row>
    <row r="101" spans="1:105" s="37" customFormat="1" ht="15" customHeight="1">
      <c r="A101" s="208" t="s">
        <v>383</v>
      </c>
      <c r="B101" s="208"/>
      <c r="C101" s="208"/>
      <c r="D101" s="208"/>
      <c r="E101" s="208"/>
      <c r="F101" s="208"/>
      <c r="G101" s="208"/>
      <c r="H101" s="244" t="s">
        <v>384</v>
      </c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7"/>
      <c r="AP101" s="210">
        <v>1</v>
      </c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>
        <v>1</v>
      </c>
      <c r="BG101" s="210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>
        <v>5500</v>
      </c>
      <c r="BW101" s="210"/>
      <c r="BX101" s="210"/>
      <c r="BY101" s="210"/>
      <c r="BZ101" s="210"/>
      <c r="CA101" s="210"/>
      <c r="CB101" s="210"/>
      <c r="CC101" s="210"/>
      <c r="CD101" s="210"/>
      <c r="CE101" s="210"/>
      <c r="CF101" s="210"/>
      <c r="CG101" s="210"/>
      <c r="CH101" s="210"/>
      <c r="CI101" s="210"/>
      <c r="CJ101" s="210"/>
      <c r="CK101" s="210"/>
      <c r="CL101" s="210">
        <f>BF101*BV101</f>
        <v>5500</v>
      </c>
      <c r="CM101" s="210"/>
      <c r="CN101" s="210"/>
      <c r="CO101" s="210"/>
      <c r="CP101" s="210"/>
      <c r="CQ101" s="210"/>
      <c r="CR101" s="210"/>
      <c r="CS101" s="210"/>
      <c r="CT101" s="210"/>
      <c r="CU101" s="210"/>
      <c r="CV101" s="210"/>
      <c r="CW101" s="210"/>
      <c r="CX101" s="210"/>
      <c r="CY101" s="210"/>
      <c r="CZ101" s="210"/>
      <c r="DA101" s="210"/>
    </row>
    <row r="102" spans="1:105" s="37" customFormat="1" ht="21.75" customHeight="1">
      <c r="A102" s="208" t="s">
        <v>385</v>
      </c>
      <c r="B102" s="208"/>
      <c r="C102" s="208"/>
      <c r="D102" s="208"/>
      <c r="E102" s="208"/>
      <c r="F102" s="208"/>
      <c r="G102" s="208"/>
      <c r="H102" s="244" t="s">
        <v>392</v>
      </c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7"/>
      <c r="AP102" s="210">
        <v>1</v>
      </c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>
        <v>12</v>
      </c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>
        <v>460</v>
      </c>
      <c r="BW102" s="210"/>
      <c r="BX102" s="210"/>
      <c r="BY102" s="210"/>
      <c r="BZ102" s="210"/>
      <c r="CA102" s="210"/>
      <c r="CB102" s="210"/>
      <c r="CC102" s="210"/>
      <c r="CD102" s="210"/>
      <c r="CE102" s="210"/>
      <c r="CF102" s="210"/>
      <c r="CG102" s="210"/>
      <c r="CH102" s="210"/>
      <c r="CI102" s="210"/>
      <c r="CJ102" s="210"/>
      <c r="CK102" s="210"/>
      <c r="CL102" s="210">
        <f>BF102*BV102</f>
        <v>5520</v>
      </c>
      <c r="CM102" s="210"/>
      <c r="CN102" s="210"/>
      <c r="CO102" s="210"/>
      <c r="CP102" s="210"/>
      <c r="CQ102" s="210"/>
      <c r="CR102" s="210"/>
      <c r="CS102" s="210"/>
      <c r="CT102" s="210"/>
      <c r="CU102" s="210"/>
      <c r="CV102" s="210"/>
      <c r="CW102" s="210"/>
      <c r="CX102" s="210"/>
      <c r="CY102" s="210"/>
      <c r="CZ102" s="210"/>
      <c r="DA102" s="210"/>
    </row>
    <row r="103" spans="1:105" s="37" customFormat="1" ht="15" customHeight="1">
      <c r="A103" s="208" t="s">
        <v>386</v>
      </c>
      <c r="B103" s="208"/>
      <c r="C103" s="208"/>
      <c r="D103" s="208"/>
      <c r="E103" s="208"/>
      <c r="F103" s="208"/>
      <c r="G103" s="208"/>
      <c r="H103" s="244" t="s">
        <v>387</v>
      </c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7"/>
      <c r="AP103" s="210">
        <v>1</v>
      </c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>
        <v>12</v>
      </c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>
        <v>5040</v>
      </c>
      <c r="BW103" s="210"/>
      <c r="BX103" s="210"/>
      <c r="BY103" s="210"/>
      <c r="BZ103" s="210"/>
      <c r="CA103" s="210"/>
      <c r="CB103" s="210"/>
      <c r="CC103" s="210"/>
      <c r="CD103" s="210"/>
      <c r="CE103" s="210"/>
      <c r="CF103" s="210"/>
      <c r="CG103" s="210"/>
      <c r="CH103" s="210"/>
      <c r="CI103" s="210"/>
      <c r="CJ103" s="210"/>
      <c r="CK103" s="210"/>
      <c r="CL103" s="210">
        <f>BF103*BV103</f>
        <v>60480</v>
      </c>
      <c r="CM103" s="210"/>
      <c r="CN103" s="210"/>
      <c r="CO103" s="210"/>
      <c r="CP103" s="210"/>
      <c r="CQ103" s="210"/>
      <c r="CR103" s="210"/>
      <c r="CS103" s="210"/>
      <c r="CT103" s="210"/>
      <c r="CU103" s="210"/>
      <c r="CV103" s="210"/>
      <c r="CW103" s="210"/>
      <c r="CX103" s="210"/>
      <c r="CY103" s="210"/>
      <c r="CZ103" s="210"/>
      <c r="DA103" s="210"/>
    </row>
    <row r="104" spans="1:105" s="37" customFormat="1" ht="15" customHeight="1">
      <c r="A104" s="208" t="s">
        <v>388</v>
      </c>
      <c r="B104" s="208"/>
      <c r="C104" s="208"/>
      <c r="D104" s="208"/>
      <c r="E104" s="208"/>
      <c r="F104" s="208"/>
      <c r="G104" s="208"/>
      <c r="H104" s="209" t="s">
        <v>389</v>
      </c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10">
        <v>1</v>
      </c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  <c r="CD104" s="210"/>
      <c r="CE104" s="210"/>
      <c r="CF104" s="210"/>
      <c r="CG104" s="210"/>
      <c r="CH104" s="210"/>
      <c r="CI104" s="210"/>
      <c r="CJ104" s="210"/>
      <c r="CK104" s="210"/>
      <c r="CL104" s="210">
        <f>BF104*BV104</f>
        <v>0</v>
      </c>
      <c r="CM104" s="210"/>
      <c r="CN104" s="210"/>
      <c r="CO104" s="210"/>
      <c r="CP104" s="210"/>
      <c r="CQ104" s="210"/>
      <c r="CR104" s="210"/>
      <c r="CS104" s="210"/>
      <c r="CT104" s="210"/>
      <c r="CU104" s="210"/>
      <c r="CV104" s="210"/>
      <c r="CW104" s="210"/>
      <c r="CX104" s="210"/>
      <c r="CY104" s="210"/>
      <c r="CZ104" s="210"/>
      <c r="DA104" s="210"/>
    </row>
    <row r="105" spans="1:105" s="37" customFormat="1" ht="15" customHeight="1">
      <c r="A105" s="208" t="s">
        <v>390</v>
      </c>
      <c r="B105" s="208"/>
      <c r="C105" s="208"/>
      <c r="D105" s="208"/>
      <c r="E105" s="208"/>
      <c r="F105" s="208"/>
      <c r="G105" s="208"/>
      <c r="H105" s="209" t="s">
        <v>391</v>
      </c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10">
        <v>1</v>
      </c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210"/>
      <c r="CB105" s="210"/>
      <c r="CC105" s="210"/>
      <c r="CD105" s="210"/>
      <c r="CE105" s="210"/>
      <c r="CF105" s="210"/>
      <c r="CG105" s="210"/>
      <c r="CH105" s="210"/>
      <c r="CI105" s="210"/>
      <c r="CJ105" s="210"/>
      <c r="CK105" s="210"/>
      <c r="CL105" s="210">
        <f>BF105*BV105</f>
        <v>0</v>
      </c>
      <c r="CM105" s="210"/>
      <c r="CN105" s="210"/>
      <c r="CO105" s="210"/>
      <c r="CP105" s="210"/>
      <c r="CQ105" s="210"/>
      <c r="CR105" s="210"/>
      <c r="CS105" s="210"/>
      <c r="CT105" s="210"/>
      <c r="CU105" s="210"/>
      <c r="CV105" s="210"/>
      <c r="CW105" s="210"/>
      <c r="CX105" s="210"/>
      <c r="CY105" s="210"/>
      <c r="CZ105" s="210"/>
      <c r="DA105" s="210"/>
    </row>
    <row r="106" spans="1:105" s="37" customFormat="1" ht="15" customHeight="1">
      <c r="A106" s="208"/>
      <c r="B106" s="208"/>
      <c r="C106" s="208"/>
      <c r="D106" s="208"/>
      <c r="E106" s="208"/>
      <c r="F106" s="208"/>
      <c r="G106" s="208"/>
      <c r="H106" s="246" t="s">
        <v>274</v>
      </c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8"/>
      <c r="AP106" s="210" t="s">
        <v>221</v>
      </c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 t="s">
        <v>221</v>
      </c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 t="s">
        <v>221</v>
      </c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0"/>
      <c r="CL106" s="211">
        <f>SUM(CL97:CL105)</f>
        <v>80627.92</v>
      </c>
      <c r="CM106" s="211"/>
      <c r="CN106" s="211"/>
      <c r="CO106" s="211"/>
      <c r="CP106" s="211"/>
      <c r="CQ106" s="211"/>
      <c r="CR106" s="211"/>
      <c r="CS106" s="211"/>
      <c r="CT106" s="211"/>
      <c r="CU106" s="211"/>
      <c r="CV106" s="211"/>
      <c r="CW106" s="211"/>
      <c r="CX106" s="211"/>
      <c r="CY106" s="211"/>
      <c r="CZ106" s="211"/>
      <c r="DA106" s="211"/>
    </row>
    <row r="107" ht="10.5" customHeight="1"/>
    <row r="108" spans="1:105" s="32" customFormat="1" ht="14.25">
      <c r="A108" s="197" t="s">
        <v>275</v>
      </c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  <c r="CB108" s="197"/>
      <c r="CC108" s="197"/>
      <c r="CD108" s="197"/>
      <c r="CE108" s="197"/>
      <c r="CF108" s="197"/>
      <c r="CG108" s="197"/>
      <c r="CH108" s="197"/>
      <c r="CI108" s="197"/>
      <c r="CJ108" s="197"/>
      <c r="CK108" s="197"/>
      <c r="CL108" s="197"/>
      <c r="CM108" s="197"/>
      <c r="CN108" s="197"/>
      <c r="CO108" s="197"/>
      <c r="CP108" s="197"/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</row>
    <row r="109" ht="10.5" customHeight="1"/>
    <row r="110" spans="1:105" s="35" customFormat="1" ht="45" customHeight="1">
      <c r="A110" s="189" t="s">
        <v>209</v>
      </c>
      <c r="B110" s="190"/>
      <c r="C110" s="190"/>
      <c r="D110" s="190"/>
      <c r="E110" s="190"/>
      <c r="F110" s="190"/>
      <c r="G110" s="191"/>
      <c r="H110" s="189" t="s">
        <v>263</v>
      </c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1"/>
      <c r="BD110" s="189" t="s">
        <v>276</v>
      </c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1"/>
      <c r="BT110" s="189" t="s">
        <v>277</v>
      </c>
      <c r="BU110" s="190"/>
      <c r="BV110" s="190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/>
      <c r="CG110" s="190"/>
      <c r="CH110" s="190"/>
      <c r="CI110" s="191"/>
      <c r="CJ110" s="189" t="s">
        <v>278</v>
      </c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1"/>
    </row>
    <row r="111" spans="1:105" s="36" customFormat="1" ht="12.75">
      <c r="A111" s="188">
        <v>1</v>
      </c>
      <c r="B111" s="188"/>
      <c r="C111" s="188"/>
      <c r="D111" s="188"/>
      <c r="E111" s="188"/>
      <c r="F111" s="188"/>
      <c r="G111" s="188"/>
      <c r="H111" s="188">
        <v>2</v>
      </c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>
        <v>3</v>
      </c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>
        <v>4</v>
      </c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>
        <v>5</v>
      </c>
      <c r="CK111" s="188"/>
      <c r="CL111" s="188"/>
      <c r="CM111" s="188"/>
      <c r="CN111" s="188"/>
      <c r="CO111" s="188"/>
      <c r="CP111" s="188"/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</row>
    <row r="112" spans="1:105" s="37" customFormat="1" ht="15" customHeight="1">
      <c r="A112" s="208" t="s">
        <v>369</v>
      </c>
      <c r="B112" s="208"/>
      <c r="C112" s="208"/>
      <c r="D112" s="208"/>
      <c r="E112" s="208"/>
      <c r="F112" s="208"/>
      <c r="G112" s="208"/>
      <c r="H112" s="209" t="s">
        <v>393</v>
      </c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10">
        <v>173</v>
      </c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>
        <v>45</v>
      </c>
      <c r="BU112" s="210"/>
      <c r="BV112" s="210"/>
      <c r="BW112" s="210"/>
      <c r="BX112" s="210"/>
      <c r="BY112" s="210"/>
      <c r="BZ112" s="210"/>
      <c r="CA112" s="210"/>
      <c r="CB112" s="210"/>
      <c r="CC112" s="210"/>
      <c r="CD112" s="210"/>
      <c r="CE112" s="210"/>
      <c r="CF112" s="210"/>
      <c r="CG112" s="210"/>
      <c r="CH112" s="210"/>
      <c r="CI112" s="210"/>
      <c r="CJ112" s="210">
        <v>8000</v>
      </c>
      <c r="CK112" s="210"/>
      <c r="CL112" s="210"/>
      <c r="CM112" s="210"/>
      <c r="CN112" s="210"/>
      <c r="CO112" s="210"/>
      <c r="CP112" s="210"/>
      <c r="CQ112" s="210"/>
      <c r="CR112" s="210"/>
      <c r="CS112" s="210"/>
      <c r="CT112" s="210"/>
      <c r="CU112" s="210"/>
      <c r="CV112" s="210"/>
      <c r="CW112" s="210"/>
      <c r="CX112" s="210"/>
      <c r="CY112" s="210"/>
      <c r="CZ112" s="210"/>
      <c r="DA112" s="210"/>
    </row>
    <row r="113" spans="1:105" s="37" customFormat="1" ht="15" customHeight="1">
      <c r="A113" s="208"/>
      <c r="B113" s="208"/>
      <c r="C113" s="208"/>
      <c r="D113" s="208"/>
      <c r="E113" s="208"/>
      <c r="F113" s="208"/>
      <c r="G113" s="208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210"/>
      <c r="CJ113" s="210"/>
      <c r="CK113" s="210"/>
      <c r="CL113" s="210"/>
      <c r="CM113" s="210"/>
      <c r="CN113" s="210"/>
      <c r="CO113" s="210"/>
      <c r="CP113" s="210"/>
      <c r="CQ113" s="210"/>
      <c r="CR113" s="210"/>
      <c r="CS113" s="210"/>
      <c r="CT113" s="210"/>
      <c r="CU113" s="210"/>
      <c r="CV113" s="210"/>
      <c r="CW113" s="210"/>
      <c r="CX113" s="210"/>
      <c r="CY113" s="210"/>
      <c r="CZ113" s="210"/>
      <c r="DA113" s="210"/>
    </row>
    <row r="114" spans="1:105" s="37" customFormat="1" ht="15" customHeight="1">
      <c r="A114" s="208"/>
      <c r="B114" s="208"/>
      <c r="C114" s="208"/>
      <c r="D114" s="208"/>
      <c r="E114" s="208"/>
      <c r="F114" s="208"/>
      <c r="G114" s="208"/>
      <c r="H114" s="213" t="s">
        <v>220</v>
      </c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4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  <c r="BZ114" s="210"/>
      <c r="CA114" s="210"/>
      <c r="CB114" s="210"/>
      <c r="CC114" s="210"/>
      <c r="CD114" s="210"/>
      <c r="CE114" s="210"/>
      <c r="CF114" s="210"/>
      <c r="CG114" s="210"/>
      <c r="CH114" s="210"/>
      <c r="CI114" s="210"/>
      <c r="CJ114" s="210"/>
      <c r="CK114" s="210"/>
      <c r="CL114" s="210"/>
      <c r="CM114" s="210"/>
      <c r="CN114" s="210"/>
      <c r="CO114" s="210"/>
      <c r="CP114" s="210"/>
      <c r="CQ114" s="210"/>
      <c r="CR114" s="210"/>
      <c r="CS114" s="210"/>
      <c r="CT114" s="210"/>
      <c r="CU114" s="210"/>
      <c r="CV114" s="210"/>
      <c r="CW114" s="210"/>
      <c r="CX114" s="210"/>
      <c r="CY114" s="210"/>
      <c r="CZ114" s="210"/>
      <c r="DA114" s="210"/>
    </row>
    <row r="115" ht="10.5" customHeight="1"/>
    <row r="116" spans="1:105" s="32" customFormat="1" ht="14.25">
      <c r="A116" s="197" t="s">
        <v>279</v>
      </c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</row>
    <row r="117" ht="10.5" customHeight="1"/>
    <row r="118" spans="1:105" s="35" customFormat="1" ht="45" customHeight="1">
      <c r="A118" s="204" t="s">
        <v>209</v>
      </c>
      <c r="B118" s="205"/>
      <c r="C118" s="205"/>
      <c r="D118" s="205"/>
      <c r="E118" s="205"/>
      <c r="F118" s="205"/>
      <c r="G118" s="206"/>
      <c r="H118" s="204" t="s">
        <v>49</v>
      </c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6"/>
      <c r="AP118" s="204" t="s">
        <v>280</v>
      </c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6"/>
      <c r="BF118" s="204" t="s">
        <v>281</v>
      </c>
      <c r="BG118" s="205"/>
      <c r="BH118" s="205"/>
      <c r="BI118" s="205"/>
      <c r="BJ118" s="205"/>
      <c r="BK118" s="205"/>
      <c r="BL118" s="205"/>
      <c r="BM118" s="205"/>
      <c r="BN118" s="205"/>
      <c r="BO118" s="205"/>
      <c r="BP118" s="205"/>
      <c r="BQ118" s="205"/>
      <c r="BR118" s="205"/>
      <c r="BS118" s="205"/>
      <c r="BT118" s="205"/>
      <c r="BU118" s="206"/>
      <c r="BV118" s="204" t="s">
        <v>282</v>
      </c>
      <c r="BW118" s="205"/>
      <c r="BX118" s="205"/>
      <c r="BY118" s="205"/>
      <c r="BZ118" s="205"/>
      <c r="CA118" s="205"/>
      <c r="CB118" s="205"/>
      <c r="CC118" s="205"/>
      <c r="CD118" s="205"/>
      <c r="CE118" s="205"/>
      <c r="CF118" s="205"/>
      <c r="CG118" s="205"/>
      <c r="CH118" s="205"/>
      <c r="CI118" s="205"/>
      <c r="CJ118" s="205"/>
      <c r="CK118" s="206"/>
      <c r="CL118" s="204" t="s">
        <v>283</v>
      </c>
      <c r="CM118" s="205"/>
      <c r="CN118" s="205"/>
      <c r="CO118" s="205"/>
      <c r="CP118" s="205"/>
      <c r="CQ118" s="205"/>
      <c r="CR118" s="205"/>
      <c r="CS118" s="205"/>
      <c r="CT118" s="205"/>
      <c r="CU118" s="205"/>
      <c r="CV118" s="205"/>
      <c r="CW118" s="205"/>
      <c r="CX118" s="205"/>
      <c r="CY118" s="205"/>
      <c r="CZ118" s="205"/>
      <c r="DA118" s="206"/>
    </row>
    <row r="119" spans="1:105" s="36" customFormat="1" ht="12.75">
      <c r="A119" s="188">
        <v>1</v>
      </c>
      <c r="B119" s="188"/>
      <c r="C119" s="188"/>
      <c r="D119" s="188"/>
      <c r="E119" s="188"/>
      <c r="F119" s="188"/>
      <c r="G119" s="188"/>
      <c r="H119" s="188">
        <v>2</v>
      </c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>
        <v>4</v>
      </c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>
        <v>5</v>
      </c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>
        <v>6</v>
      </c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>
        <v>6</v>
      </c>
      <c r="CM119" s="188"/>
      <c r="CN119" s="188"/>
      <c r="CO119" s="188"/>
      <c r="CP119" s="188"/>
      <c r="CQ119" s="188"/>
      <c r="CR119" s="188"/>
      <c r="CS119" s="188"/>
      <c r="CT119" s="188"/>
      <c r="CU119" s="188"/>
      <c r="CV119" s="188"/>
      <c r="CW119" s="188"/>
      <c r="CX119" s="188"/>
      <c r="CY119" s="188"/>
      <c r="CZ119" s="188"/>
      <c r="DA119" s="188"/>
    </row>
    <row r="120" spans="1:105" s="37" customFormat="1" ht="15" customHeight="1">
      <c r="A120" s="208" t="s">
        <v>236</v>
      </c>
      <c r="B120" s="208"/>
      <c r="C120" s="208"/>
      <c r="D120" s="208"/>
      <c r="E120" s="208"/>
      <c r="F120" s="208"/>
      <c r="G120" s="208"/>
      <c r="H120" s="209" t="s">
        <v>394</v>
      </c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10">
        <v>22000</v>
      </c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>
        <v>9.3</v>
      </c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  <c r="BZ120" s="210"/>
      <c r="CA120" s="210"/>
      <c r="CB120" s="210"/>
      <c r="CC120" s="210"/>
      <c r="CD120" s="210"/>
      <c r="CE120" s="210"/>
      <c r="CF120" s="210"/>
      <c r="CG120" s="210"/>
      <c r="CH120" s="210"/>
      <c r="CI120" s="210"/>
      <c r="CJ120" s="210"/>
      <c r="CK120" s="210"/>
      <c r="CL120" s="210">
        <f>AP120*BF120+10400</f>
        <v>215000.00000000003</v>
      </c>
      <c r="CM120" s="210"/>
      <c r="CN120" s="210"/>
      <c r="CO120" s="210"/>
      <c r="CP120" s="210"/>
      <c r="CQ120" s="210"/>
      <c r="CR120" s="210"/>
      <c r="CS120" s="210"/>
      <c r="CT120" s="210"/>
      <c r="CU120" s="210"/>
      <c r="CV120" s="210"/>
      <c r="CW120" s="210"/>
      <c r="CX120" s="210"/>
      <c r="CY120" s="210"/>
      <c r="CZ120" s="210"/>
      <c r="DA120" s="210"/>
    </row>
    <row r="121" spans="1:105" s="37" customFormat="1" ht="15" customHeight="1">
      <c r="A121" s="208" t="s">
        <v>244</v>
      </c>
      <c r="B121" s="208"/>
      <c r="C121" s="208"/>
      <c r="D121" s="208"/>
      <c r="E121" s="208"/>
      <c r="F121" s="208"/>
      <c r="G121" s="208"/>
      <c r="H121" s="209" t="s">
        <v>395</v>
      </c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10">
        <v>97</v>
      </c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>
        <v>1553.84</v>
      </c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210"/>
      <c r="CJ121" s="210"/>
      <c r="CK121" s="210"/>
      <c r="CL121" s="211">
        <f>AP121*BF121+40000-481</f>
        <v>190241.47999999998</v>
      </c>
      <c r="CM121" s="211"/>
      <c r="CN121" s="211"/>
      <c r="CO121" s="211"/>
      <c r="CP121" s="211"/>
      <c r="CQ121" s="211"/>
      <c r="CR121" s="211"/>
      <c r="CS121" s="211"/>
      <c r="CT121" s="211"/>
      <c r="CU121" s="211"/>
      <c r="CV121" s="211"/>
      <c r="CW121" s="211"/>
      <c r="CX121" s="211"/>
      <c r="CY121" s="211"/>
      <c r="CZ121" s="211"/>
      <c r="DA121" s="211"/>
    </row>
    <row r="122" spans="1:105" s="37" customFormat="1" ht="15" customHeight="1">
      <c r="A122" s="208" t="s">
        <v>255</v>
      </c>
      <c r="B122" s="208"/>
      <c r="C122" s="208"/>
      <c r="D122" s="208"/>
      <c r="E122" s="208"/>
      <c r="F122" s="208"/>
      <c r="G122" s="208"/>
      <c r="H122" s="209" t="s">
        <v>396</v>
      </c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10">
        <v>100</v>
      </c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>
        <v>80.17</v>
      </c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>
        <v>1.054</v>
      </c>
      <c r="BW122" s="210"/>
      <c r="BX122" s="210"/>
      <c r="BY122" s="210"/>
      <c r="BZ122" s="210"/>
      <c r="CA122" s="210"/>
      <c r="CB122" s="210"/>
      <c r="CC122" s="210"/>
      <c r="CD122" s="210"/>
      <c r="CE122" s="210"/>
      <c r="CF122" s="210"/>
      <c r="CG122" s="210"/>
      <c r="CH122" s="210"/>
      <c r="CI122" s="210"/>
      <c r="CJ122" s="210"/>
      <c r="CK122" s="210"/>
      <c r="CL122" s="211">
        <f>AP122*BF122*BV122-1</f>
        <v>8448.918</v>
      </c>
      <c r="CM122" s="211"/>
      <c r="CN122" s="211"/>
      <c r="CO122" s="211"/>
      <c r="CP122" s="211"/>
      <c r="CQ122" s="211"/>
      <c r="CR122" s="211"/>
      <c r="CS122" s="211"/>
      <c r="CT122" s="211"/>
      <c r="CU122" s="211"/>
      <c r="CV122" s="211"/>
      <c r="CW122" s="211"/>
      <c r="CX122" s="211"/>
      <c r="CY122" s="211"/>
      <c r="CZ122" s="211"/>
      <c r="DA122" s="211"/>
    </row>
    <row r="123" spans="1:105" s="37" customFormat="1" ht="15" customHeight="1">
      <c r="A123" s="208" t="s">
        <v>381</v>
      </c>
      <c r="B123" s="208"/>
      <c r="C123" s="208"/>
      <c r="D123" s="208"/>
      <c r="E123" s="208"/>
      <c r="F123" s="208"/>
      <c r="G123" s="208"/>
      <c r="H123" s="209" t="s">
        <v>397</v>
      </c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10">
        <v>100</v>
      </c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>
        <v>78.89</v>
      </c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49">
        <v>1.054</v>
      </c>
      <c r="BW123" s="250"/>
      <c r="BX123" s="250"/>
      <c r="BY123" s="250"/>
      <c r="BZ123" s="250"/>
      <c r="CA123" s="250"/>
      <c r="CB123" s="250"/>
      <c r="CC123" s="250"/>
      <c r="CD123" s="250"/>
      <c r="CE123" s="250"/>
      <c r="CF123" s="250"/>
      <c r="CG123" s="250"/>
      <c r="CH123" s="250"/>
      <c r="CI123" s="250"/>
      <c r="CJ123" s="250"/>
      <c r="CK123" s="251"/>
      <c r="CL123" s="211">
        <f>AP123*BF123*BV123+1-6</f>
        <v>8310.006000000001</v>
      </c>
      <c r="CM123" s="211"/>
      <c r="CN123" s="211"/>
      <c r="CO123" s="211"/>
      <c r="CP123" s="211"/>
      <c r="CQ123" s="211"/>
      <c r="CR123" s="211"/>
      <c r="CS123" s="211"/>
      <c r="CT123" s="211"/>
      <c r="CU123" s="211"/>
      <c r="CV123" s="211"/>
      <c r="CW123" s="211"/>
      <c r="CX123" s="211"/>
      <c r="CY123" s="211"/>
      <c r="CZ123" s="211"/>
      <c r="DA123" s="211"/>
    </row>
    <row r="124" spans="1:105" s="37" customFormat="1" ht="15" customHeight="1">
      <c r="A124" s="208"/>
      <c r="B124" s="208"/>
      <c r="C124" s="208"/>
      <c r="D124" s="208"/>
      <c r="E124" s="208"/>
      <c r="F124" s="208"/>
      <c r="G124" s="208"/>
      <c r="H124" s="212" t="s">
        <v>220</v>
      </c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4"/>
      <c r="AP124" s="210" t="s">
        <v>221</v>
      </c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 t="s">
        <v>221</v>
      </c>
      <c r="BG124" s="210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 t="s">
        <v>221</v>
      </c>
      <c r="BW124" s="210"/>
      <c r="BX124" s="210"/>
      <c r="BY124" s="210"/>
      <c r="BZ124" s="210"/>
      <c r="CA124" s="210"/>
      <c r="CB124" s="210"/>
      <c r="CC124" s="210"/>
      <c r="CD124" s="210"/>
      <c r="CE124" s="210"/>
      <c r="CF124" s="210"/>
      <c r="CG124" s="210"/>
      <c r="CH124" s="210"/>
      <c r="CI124" s="210"/>
      <c r="CJ124" s="210"/>
      <c r="CK124" s="210"/>
      <c r="CL124" s="211">
        <f>SUM(CL120:CL123)</f>
        <v>422000.404</v>
      </c>
      <c r="CM124" s="211"/>
      <c r="CN124" s="211"/>
      <c r="CO124" s="211"/>
      <c r="CP124" s="211"/>
      <c r="CQ124" s="211"/>
      <c r="CR124" s="211"/>
      <c r="CS124" s="211"/>
      <c r="CT124" s="211"/>
      <c r="CU124" s="211"/>
      <c r="CV124" s="211"/>
      <c r="CW124" s="211"/>
      <c r="CX124" s="211"/>
      <c r="CY124" s="211"/>
      <c r="CZ124" s="211"/>
      <c r="DA124" s="211"/>
    </row>
    <row r="126" spans="1:105" s="32" customFormat="1" ht="14.25">
      <c r="A126" s="197" t="s">
        <v>284</v>
      </c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7"/>
      <c r="BQ126" s="197"/>
      <c r="BR126" s="197"/>
      <c r="BS126" s="197"/>
      <c r="BT126" s="197"/>
      <c r="BU126" s="197"/>
      <c r="BV126" s="197"/>
      <c r="BW126" s="197"/>
      <c r="BX126" s="197"/>
      <c r="BY126" s="197"/>
      <c r="BZ126" s="197"/>
      <c r="CA126" s="197"/>
      <c r="CB126" s="197"/>
      <c r="CC126" s="197"/>
      <c r="CD126" s="197"/>
      <c r="CE126" s="197"/>
      <c r="CF126" s="197"/>
      <c r="CG126" s="197"/>
      <c r="CH126" s="197"/>
      <c r="CI126" s="197"/>
      <c r="CJ126" s="197"/>
      <c r="CK126" s="197"/>
      <c r="CL126" s="197"/>
      <c r="CM126" s="197"/>
      <c r="CN126" s="197"/>
      <c r="CO126" s="197"/>
      <c r="CP126" s="197"/>
      <c r="CQ126" s="197"/>
      <c r="CR126" s="197"/>
      <c r="CS126" s="197"/>
      <c r="CT126" s="197"/>
      <c r="CU126" s="197"/>
      <c r="CV126" s="197"/>
      <c r="CW126" s="197"/>
      <c r="CX126" s="197"/>
      <c r="CY126" s="197"/>
      <c r="CZ126" s="197"/>
      <c r="DA126" s="197"/>
    </row>
    <row r="127" ht="10.5" customHeight="1"/>
    <row r="128" spans="1:105" s="35" customFormat="1" ht="45" customHeight="1">
      <c r="A128" s="189" t="s">
        <v>209</v>
      </c>
      <c r="B128" s="190"/>
      <c r="C128" s="190"/>
      <c r="D128" s="190"/>
      <c r="E128" s="190"/>
      <c r="F128" s="190"/>
      <c r="G128" s="191"/>
      <c r="H128" s="189" t="s">
        <v>49</v>
      </c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1"/>
      <c r="BD128" s="189" t="s">
        <v>285</v>
      </c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1"/>
      <c r="BT128" s="189" t="s">
        <v>286</v>
      </c>
      <c r="BU128" s="190"/>
      <c r="BV128" s="190"/>
      <c r="BW128" s="190"/>
      <c r="BX128" s="190"/>
      <c r="BY128" s="190"/>
      <c r="BZ128" s="190"/>
      <c r="CA128" s="190"/>
      <c r="CB128" s="190"/>
      <c r="CC128" s="190"/>
      <c r="CD128" s="190"/>
      <c r="CE128" s="190"/>
      <c r="CF128" s="190"/>
      <c r="CG128" s="190"/>
      <c r="CH128" s="190"/>
      <c r="CI128" s="191"/>
      <c r="CJ128" s="189" t="s">
        <v>287</v>
      </c>
      <c r="CK128" s="190"/>
      <c r="CL128" s="190"/>
      <c r="CM128" s="190"/>
      <c r="CN128" s="190"/>
      <c r="CO128" s="190"/>
      <c r="CP128" s="190"/>
      <c r="CQ128" s="190"/>
      <c r="CR128" s="190"/>
      <c r="CS128" s="190"/>
      <c r="CT128" s="190"/>
      <c r="CU128" s="190"/>
      <c r="CV128" s="190"/>
      <c r="CW128" s="190"/>
      <c r="CX128" s="190"/>
      <c r="CY128" s="190"/>
      <c r="CZ128" s="190"/>
      <c r="DA128" s="191"/>
    </row>
    <row r="129" spans="1:105" s="36" customFormat="1" ht="12.75">
      <c r="A129" s="188">
        <v>1</v>
      </c>
      <c r="B129" s="188"/>
      <c r="C129" s="188"/>
      <c r="D129" s="188"/>
      <c r="E129" s="188"/>
      <c r="F129" s="188"/>
      <c r="G129" s="188"/>
      <c r="H129" s="188">
        <v>2</v>
      </c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8"/>
      <c r="AW129" s="188"/>
      <c r="AX129" s="188"/>
      <c r="AY129" s="188"/>
      <c r="AZ129" s="188"/>
      <c r="BA129" s="188"/>
      <c r="BB129" s="188"/>
      <c r="BC129" s="188"/>
      <c r="BD129" s="188">
        <v>4</v>
      </c>
      <c r="BE129" s="188"/>
      <c r="BF129" s="188"/>
      <c r="BG129" s="188"/>
      <c r="BH129" s="188"/>
      <c r="BI129" s="188"/>
      <c r="BJ129" s="188"/>
      <c r="BK129" s="188"/>
      <c r="BL129" s="188"/>
      <c r="BM129" s="188"/>
      <c r="BN129" s="188"/>
      <c r="BO129" s="188"/>
      <c r="BP129" s="188"/>
      <c r="BQ129" s="188"/>
      <c r="BR129" s="188"/>
      <c r="BS129" s="188"/>
      <c r="BT129" s="188">
        <v>5</v>
      </c>
      <c r="BU129" s="188"/>
      <c r="BV129" s="188"/>
      <c r="BW129" s="188"/>
      <c r="BX129" s="188"/>
      <c r="BY129" s="188"/>
      <c r="BZ129" s="188"/>
      <c r="CA129" s="188"/>
      <c r="CB129" s="188"/>
      <c r="CC129" s="188"/>
      <c r="CD129" s="188"/>
      <c r="CE129" s="188"/>
      <c r="CF129" s="188"/>
      <c r="CG129" s="188"/>
      <c r="CH129" s="188"/>
      <c r="CI129" s="188"/>
      <c r="CJ129" s="188">
        <v>6</v>
      </c>
      <c r="CK129" s="188"/>
      <c r="CL129" s="188"/>
      <c r="CM129" s="188"/>
      <c r="CN129" s="188"/>
      <c r="CO129" s="188"/>
      <c r="CP129" s="188"/>
      <c r="CQ129" s="188"/>
      <c r="CR129" s="188"/>
      <c r="CS129" s="188"/>
      <c r="CT129" s="188"/>
      <c r="CU129" s="188"/>
      <c r="CV129" s="188"/>
      <c r="CW129" s="188"/>
      <c r="CX129" s="188"/>
      <c r="CY129" s="188"/>
      <c r="CZ129" s="188"/>
      <c r="DA129" s="188"/>
    </row>
    <row r="130" spans="1:105" s="37" customFormat="1" ht="15" customHeight="1">
      <c r="A130" s="208"/>
      <c r="B130" s="208"/>
      <c r="C130" s="208"/>
      <c r="D130" s="208"/>
      <c r="E130" s="208"/>
      <c r="F130" s="208"/>
      <c r="G130" s="208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10"/>
      <c r="BE130" s="210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  <c r="BZ130" s="210"/>
      <c r="CA130" s="210"/>
      <c r="CB130" s="210"/>
      <c r="CC130" s="210"/>
      <c r="CD130" s="210"/>
      <c r="CE130" s="210"/>
      <c r="CF130" s="210"/>
      <c r="CG130" s="210"/>
      <c r="CH130" s="210"/>
      <c r="CI130" s="210"/>
      <c r="CJ130" s="210"/>
      <c r="CK130" s="210"/>
      <c r="CL130" s="210"/>
      <c r="CM130" s="210"/>
      <c r="CN130" s="210"/>
      <c r="CO130" s="210"/>
      <c r="CP130" s="210"/>
      <c r="CQ130" s="210"/>
      <c r="CR130" s="210"/>
      <c r="CS130" s="210"/>
      <c r="CT130" s="210"/>
      <c r="CU130" s="210"/>
      <c r="CV130" s="210"/>
      <c r="CW130" s="210"/>
      <c r="CX130" s="210"/>
      <c r="CY130" s="210"/>
      <c r="CZ130" s="210"/>
      <c r="DA130" s="210"/>
    </row>
    <row r="131" spans="1:105" s="37" customFormat="1" ht="15" customHeight="1">
      <c r="A131" s="208"/>
      <c r="B131" s="208"/>
      <c r="C131" s="208"/>
      <c r="D131" s="208"/>
      <c r="E131" s="208"/>
      <c r="F131" s="208"/>
      <c r="G131" s="208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10"/>
      <c r="BE131" s="210"/>
      <c r="BF131" s="210"/>
      <c r="BG131" s="210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  <c r="BZ131" s="210"/>
      <c r="CA131" s="210"/>
      <c r="CB131" s="210"/>
      <c r="CC131" s="210"/>
      <c r="CD131" s="210"/>
      <c r="CE131" s="210"/>
      <c r="CF131" s="210"/>
      <c r="CG131" s="210"/>
      <c r="CH131" s="210"/>
      <c r="CI131" s="210"/>
      <c r="CJ131" s="210"/>
      <c r="CK131" s="210"/>
      <c r="CL131" s="210"/>
      <c r="CM131" s="210"/>
      <c r="CN131" s="210"/>
      <c r="CO131" s="210"/>
      <c r="CP131" s="210"/>
      <c r="CQ131" s="210"/>
      <c r="CR131" s="210"/>
      <c r="CS131" s="210"/>
      <c r="CT131" s="210"/>
      <c r="CU131" s="210"/>
      <c r="CV131" s="210"/>
      <c r="CW131" s="210"/>
      <c r="CX131" s="210"/>
      <c r="CY131" s="210"/>
      <c r="CZ131" s="210"/>
      <c r="DA131" s="210"/>
    </row>
    <row r="132" spans="1:105" s="37" customFormat="1" ht="15" customHeight="1">
      <c r="A132" s="208"/>
      <c r="B132" s="208"/>
      <c r="C132" s="208"/>
      <c r="D132" s="208"/>
      <c r="E132" s="208"/>
      <c r="F132" s="208"/>
      <c r="G132" s="208"/>
      <c r="H132" s="213" t="s">
        <v>220</v>
      </c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4"/>
      <c r="BD132" s="210" t="s">
        <v>221</v>
      </c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 t="s">
        <v>221</v>
      </c>
      <c r="BU132" s="210"/>
      <c r="BV132" s="210"/>
      <c r="BW132" s="210"/>
      <c r="BX132" s="210"/>
      <c r="BY132" s="210"/>
      <c r="BZ132" s="210"/>
      <c r="CA132" s="210"/>
      <c r="CB132" s="210"/>
      <c r="CC132" s="210"/>
      <c r="CD132" s="210"/>
      <c r="CE132" s="210"/>
      <c r="CF132" s="210"/>
      <c r="CG132" s="210"/>
      <c r="CH132" s="210"/>
      <c r="CI132" s="210"/>
      <c r="CJ132" s="210" t="s">
        <v>221</v>
      </c>
      <c r="CK132" s="210"/>
      <c r="CL132" s="210"/>
      <c r="CM132" s="210"/>
      <c r="CN132" s="210"/>
      <c r="CO132" s="210"/>
      <c r="CP132" s="210"/>
      <c r="CQ132" s="210"/>
      <c r="CR132" s="210"/>
      <c r="CS132" s="210"/>
      <c r="CT132" s="210"/>
      <c r="CU132" s="210"/>
      <c r="CV132" s="210"/>
      <c r="CW132" s="210"/>
      <c r="CX132" s="210"/>
      <c r="CY132" s="210"/>
      <c r="CZ132" s="210"/>
      <c r="DA132" s="210"/>
    </row>
    <row r="134" spans="1:105" s="32" customFormat="1" ht="14.25">
      <c r="A134" s="197" t="s">
        <v>288</v>
      </c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  <c r="BM134" s="197"/>
      <c r="BN134" s="197"/>
      <c r="BO134" s="197"/>
      <c r="BP134" s="197"/>
      <c r="BQ134" s="197"/>
      <c r="BR134" s="197"/>
      <c r="BS134" s="197"/>
      <c r="BT134" s="197"/>
      <c r="BU134" s="197"/>
      <c r="BV134" s="197"/>
      <c r="BW134" s="197"/>
      <c r="BX134" s="197"/>
      <c r="BY134" s="197"/>
      <c r="BZ134" s="197"/>
      <c r="CA134" s="197"/>
      <c r="CB134" s="197"/>
      <c r="CC134" s="197"/>
      <c r="CD134" s="197"/>
      <c r="CE134" s="197"/>
      <c r="CF134" s="197"/>
      <c r="CG134" s="197"/>
      <c r="CH134" s="197"/>
      <c r="CI134" s="197"/>
      <c r="CJ134" s="197"/>
      <c r="CK134" s="197"/>
      <c r="CL134" s="197"/>
      <c r="CM134" s="197"/>
      <c r="CN134" s="197"/>
      <c r="CO134" s="197"/>
      <c r="CP134" s="197"/>
      <c r="CQ134" s="197"/>
      <c r="CR134" s="197"/>
      <c r="CS134" s="197"/>
      <c r="CT134" s="197"/>
      <c r="CU134" s="197"/>
      <c r="CV134" s="197"/>
      <c r="CW134" s="197"/>
      <c r="CX134" s="197"/>
      <c r="CY134" s="197"/>
      <c r="CZ134" s="197"/>
      <c r="DA134" s="197"/>
    </row>
    <row r="135" ht="10.5" customHeight="1"/>
    <row r="136" spans="1:105" s="35" customFormat="1" ht="45" customHeight="1">
      <c r="A136" s="189" t="s">
        <v>209</v>
      </c>
      <c r="B136" s="190"/>
      <c r="C136" s="190"/>
      <c r="D136" s="190"/>
      <c r="E136" s="190"/>
      <c r="F136" s="190"/>
      <c r="G136" s="191"/>
      <c r="H136" s="189" t="s">
        <v>263</v>
      </c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1"/>
      <c r="BD136" s="189" t="s">
        <v>289</v>
      </c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1"/>
      <c r="BT136" s="189" t="s">
        <v>290</v>
      </c>
      <c r="BU136" s="190"/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1"/>
      <c r="CJ136" s="189" t="s">
        <v>291</v>
      </c>
      <c r="CK136" s="190"/>
      <c r="CL136" s="190"/>
      <c r="CM136" s="190"/>
      <c r="CN136" s="190"/>
      <c r="CO136" s="190"/>
      <c r="CP136" s="190"/>
      <c r="CQ136" s="190"/>
      <c r="CR136" s="190"/>
      <c r="CS136" s="190"/>
      <c r="CT136" s="190"/>
      <c r="CU136" s="190"/>
      <c r="CV136" s="190"/>
      <c r="CW136" s="190"/>
      <c r="CX136" s="190"/>
      <c r="CY136" s="190"/>
      <c r="CZ136" s="190"/>
      <c r="DA136" s="191"/>
    </row>
    <row r="137" spans="1:105" s="36" customFormat="1" ht="12.75">
      <c r="A137" s="188">
        <v>1</v>
      </c>
      <c r="B137" s="188"/>
      <c r="C137" s="188"/>
      <c r="D137" s="188"/>
      <c r="E137" s="188"/>
      <c r="F137" s="188"/>
      <c r="G137" s="188"/>
      <c r="H137" s="188">
        <v>2</v>
      </c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8"/>
      <c r="BC137" s="188"/>
      <c r="BD137" s="188">
        <v>3</v>
      </c>
      <c r="BE137" s="188"/>
      <c r="BF137" s="188"/>
      <c r="BG137" s="188"/>
      <c r="BH137" s="188"/>
      <c r="BI137" s="188"/>
      <c r="BJ137" s="188"/>
      <c r="BK137" s="188"/>
      <c r="BL137" s="188"/>
      <c r="BM137" s="188"/>
      <c r="BN137" s="188"/>
      <c r="BO137" s="188"/>
      <c r="BP137" s="188"/>
      <c r="BQ137" s="188"/>
      <c r="BR137" s="188"/>
      <c r="BS137" s="188"/>
      <c r="BT137" s="188">
        <v>4</v>
      </c>
      <c r="BU137" s="188"/>
      <c r="BV137" s="188"/>
      <c r="BW137" s="188"/>
      <c r="BX137" s="188"/>
      <c r="BY137" s="188"/>
      <c r="BZ137" s="188"/>
      <c r="CA137" s="188"/>
      <c r="CB137" s="188"/>
      <c r="CC137" s="188"/>
      <c r="CD137" s="188"/>
      <c r="CE137" s="188"/>
      <c r="CF137" s="188"/>
      <c r="CG137" s="188"/>
      <c r="CH137" s="188"/>
      <c r="CI137" s="188"/>
      <c r="CJ137" s="188">
        <v>5</v>
      </c>
      <c r="CK137" s="188"/>
      <c r="CL137" s="188"/>
      <c r="CM137" s="188"/>
      <c r="CN137" s="188"/>
      <c r="CO137" s="188"/>
      <c r="CP137" s="188"/>
      <c r="CQ137" s="188"/>
      <c r="CR137" s="188"/>
      <c r="CS137" s="188"/>
      <c r="CT137" s="188"/>
      <c r="CU137" s="188"/>
      <c r="CV137" s="188"/>
      <c r="CW137" s="188"/>
      <c r="CX137" s="188"/>
      <c r="CY137" s="188"/>
      <c r="CZ137" s="188"/>
      <c r="DA137" s="188"/>
    </row>
    <row r="138" spans="1:105" s="37" customFormat="1" ht="15" customHeight="1">
      <c r="A138" s="208"/>
      <c r="B138" s="208"/>
      <c r="C138" s="208"/>
      <c r="D138" s="208"/>
      <c r="E138" s="208"/>
      <c r="F138" s="208"/>
      <c r="G138" s="208"/>
      <c r="H138" s="244" t="s">
        <v>398</v>
      </c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7"/>
      <c r="BD138" s="210"/>
      <c r="BE138" s="210"/>
      <c r="BF138" s="210"/>
      <c r="BG138" s="210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>
        <v>12</v>
      </c>
      <c r="BU138" s="210"/>
      <c r="BV138" s="210"/>
      <c r="BW138" s="210"/>
      <c r="BX138" s="210"/>
      <c r="BY138" s="210"/>
      <c r="BZ138" s="210"/>
      <c r="CA138" s="210"/>
      <c r="CB138" s="210"/>
      <c r="CC138" s="210"/>
      <c r="CD138" s="210"/>
      <c r="CE138" s="210"/>
      <c r="CF138" s="210"/>
      <c r="CG138" s="210"/>
      <c r="CH138" s="210"/>
      <c r="CI138" s="210"/>
      <c r="CJ138" s="210">
        <v>18720</v>
      </c>
      <c r="CK138" s="210"/>
      <c r="CL138" s="210"/>
      <c r="CM138" s="210"/>
      <c r="CN138" s="210"/>
      <c r="CO138" s="210"/>
      <c r="CP138" s="210"/>
      <c r="CQ138" s="210"/>
      <c r="CR138" s="210"/>
      <c r="CS138" s="210"/>
      <c r="CT138" s="210"/>
      <c r="CU138" s="210"/>
      <c r="CV138" s="210"/>
      <c r="CW138" s="210"/>
      <c r="CX138" s="210"/>
      <c r="CY138" s="210"/>
      <c r="CZ138" s="210"/>
      <c r="DA138" s="210"/>
    </row>
    <row r="139" spans="1:105" s="37" customFormat="1" ht="15" customHeight="1">
      <c r="A139" s="208"/>
      <c r="B139" s="208"/>
      <c r="C139" s="208"/>
      <c r="D139" s="208"/>
      <c r="E139" s="208"/>
      <c r="F139" s="208"/>
      <c r="G139" s="208"/>
      <c r="H139" s="244" t="s">
        <v>399</v>
      </c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7"/>
      <c r="BD139" s="210"/>
      <c r="BE139" s="210"/>
      <c r="BF139" s="210"/>
      <c r="BG139" s="210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>
        <v>6</v>
      </c>
      <c r="BU139" s="210"/>
      <c r="BV139" s="210"/>
      <c r="BW139" s="210"/>
      <c r="BX139" s="210"/>
      <c r="BY139" s="210"/>
      <c r="BZ139" s="210"/>
      <c r="CA139" s="210"/>
      <c r="CB139" s="210"/>
      <c r="CC139" s="210"/>
      <c r="CD139" s="210"/>
      <c r="CE139" s="210"/>
      <c r="CF139" s="210"/>
      <c r="CG139" s="210"/>
      <c r="CH139" s="210"/>
      <c r="CI139" s="210"/>
      <c r="CJ139" s="210">
        <v>3828</v>
      </c>
      <c r="CK139" s="210"/>
      <c r="CL139" s="210"/>
      <c r="CM139" s="210"/>
      <c r="CN139" s="210"/>
      <c r="CO139" s="210"/>
      <c r="CP139" s="210"/>
      <c r="CQ139" s="210"/>
      <c r="CR139" s="210"/>
      <c r="CS139" s="210"/>
      <c r="CT139" s="210"/>
      <c r="CU139" s="210"/>
      <c r="CV139" s="210"/>
      <c r="CW139" s="210"/>
      <c r="CX139" s="210"/>
      <c r="CY139" s="210"/>
      <c r="CZ139" s="210"/>
      <c r="DA139" s="210"/>
    </row>
    <row r="140" spans="1:105" s="37" customFormat="1" ht="45" customHeight="1">
      <c r="A140" s="208"/>
      <c r="B140" s="208"/>
      <c r="C140" s="208"/>
      <c r="D140" s="208"/>
      <c r="E140" s="208"/>
      <c r="F140" s="208"/>
      <c r="G140" s="208"/>
      <c r="H140" s="244" t="s">
        <v>405</v>
      </c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7"/>
      <c r="BD140" s="210"/>
      <c r="BE140" s="210"/>
      <c r="BF140" s="210"/>
      <c r="BG140" s="210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>
        <v>12</v>
      </c>
      <c r="BU140" s="210"/>
      <c r="BV140" s="210"/>
      <c r="BW140" s="210"/>
      <c r="BX140" s="210"/>
      <c r="BY140" s="210"/>
      <c r="BZ140" s="210"/>
      <c r="CA140" s="210"/>
      <c r="CB140" s="210"/>
      <c r="CC140" s="210"/>
      <c r="CD140" s="210"/>
      <c r="CE140" s="210"/>
      <c r="CF140" s="210"/>
      <c r="CG140" s="210"/>
      <c r="CH140" s="210"/>
      <c r="CI140" s="210"/>
      <c r="CJ140" s="210">
        <v>46800</v>
      </c>
      <c r="CK140" s="210"/>
      <c r="CL140" s="210"/>
      <c r="CM140" s="210"/>
      <c r="CN140" s="210"/>
      <c r="CO140" s="210"/>
      <c r="CP140" s="210"/>
      <c r="CQ140" s="210"/>
      <c r="CR140" s="210"/>
      <c r="CS140" s="210"/>
      <c r="CT140" s="210"/>
      <c r="CU140" s="210"/>
      <c r="CV140" s="210"/>
      <c r="CW140" s="210"/>
      <c r="CX140" s="210"/>
      <c r="CY140" s="210"/>
      <c r="CZ140" s="210"/>
      <c r="DA140" s="210"/>
    </row>
    <row r="141" spans="1:105" s="37" customFormat="1" ht="23.25" customHeight="1">
      <c r="A141" s="208"/>
      <c r="B141" s="208"/>
      <c r="C141" s="208"/>
      <c r="D141" s="208"/>
      <c r="E141" s="208"/>
      <c r="F141" s="208"/>
      <c r="G141" s="208"/>
      <c r="H141" s="244" t="s">
        <v>400</v>
      </c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7"/>
      <c r="BD141" s="210"/>
      <c r="BE141" s="210"/>
      <c r="BF141" s="210"/>
      <c r="BG141" s="210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>
        <v>12</v>
      </c>
      <c r="BU141" s="210"/>
      <c r="BV141" s="210"/>
      <c r="BW141" s="210"/>
      <c r="BX141" s="210"/>
      <c r="BY141" s="210"/>
      <c r="BZ141" s="210"/>
      <c r="CA141" s="210"/>
      <c r="CB141" s="210"/>
      <c r="CC141" s="210"/>
      <c r="CD141" s="210"/>
      <c r="CE141" s="210"/>
      <c r="CF141" s="210"/>
      <c r="CG141" s="210"/>
      <c r="CH141" s="210"/>
      <c r="CI141" s="210"/>
      <c r="CJ141" s="210">
        <v>30000</v>
      </c>
      <c r="CK141" s="210"/>
      <c r="CL141" s="210"/>
      <c r="CM141" s="210"/>
      <c r="CN141" s="210"/>
      <c r="CO141" s="210"/>
      <c r="CP141" s="210"/>
      <c r="CQ141" s="210"/>
      <c r="CR141" s="210"/>
      <c r="CS141" s="210"/>
      <c r="CT141" s="210"/>
      <c r="CU141" s="210"/>
      <c r="CV141" s="210"/>
      <c r="CW141" s="210"/>
      <c r="CX141" s="210"/>
      <c r="CY141" s="210"/>
      <c r="CZ141" s="210"/>
      <c r="DA141" s="210"/>
    </row>
    <row r="142" spans="1:105" s="37" customFormat="1" ht="15" customHeight="1">
      <c r="A142" s="208"/>
      <c r="B142" s="208"/>
      <c r="C142" s="208"/>
      <c r="D142" s="208"/>
      <c r="E142" s="208"/>
      <c r="F142" s="208"/>
      <c r="G142" s="208"/>
      <c r="H142" s="244" t="s">
        <v>401</v>
      </c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7"/>
      <c r="BD142" s="210"/>
      <c r="BE142" s="210"/>
      <c r="BF142" s="210"/>
      <c r="BG142" s="210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>
        <v>12</v>
      </c>
      <c r="BU142" s="210"/>
      <c r="BV142" s="210"/>
      <c r="BW142" s="210"/>
      <c r="BX142" s="210"/>
      <c r="BY142" s="210"/>
      <c r="BZ142" s="210"/>
      <c r="CA142" s="210"/>
      <c r="CB142" s="210"/>
      <c r="CC142" s="210"/>
      <c r="CD142" s="210"/>
      <c r="CE142" s="210"/>
      <c r="CF142" s="210"/>
      <c r="CG142" s="210"/>
      <c r="CH142" s="210"/>
      <c r="CI142" s="210"/>
      <c r="CJ142" s="210">
        <v>96000</v>
      </c>
      <c r="CK142" s="210"/>
      <c r="CL142" s="210"/>
      <c r="CM142" s="210"/>
      <c r="CN142" s="210"/>
      <c r="CO142" s="210"/>
      <c r="CP142" s="210"/>
      <c r="CQ142" s="210"/>
      <c r="CR142" s="210"/>
      <c r="CS142" s="210"/>
      <c r="CT142" s="210"/>
      <c r="CU142" s="210"/>
      <c r="CV142" s="210"/>
      <c r="CW142" s="210"/>
      <c r="CX142" s="210"/>
      <c r="CY142" s="210"/>
      <c r="CZ142" s="210"/>
      <c r="DA142" s="210"/>
    </row>
    <row r="143" spans="1:105" s="37" customFormat="1" ht="24" customHeight="1">
      <c r="A143" s="208"/>
      <c r="B143" s="208"/>
      <c r="C143" s="208"/>
      <c r="D143" s="208"/>
      <c r="E143" s="208"/>
      <c r="F143" s="208"/>
      <c r="G143" s="208"/>
      <c r="H143" s="244" t="s">
        <v>467</v>
      </c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7"/>
      <c r="BD143" s="210"/>
      <c r="BE143" s="210"/>
      <c r="BF143" s="210"/>
      <c r="BG143" s="210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>
        <v>2</v>
      </c>
      <c r="BU143" s="210"/>
      <c r="BV143" s="210"/>
      <c r="BW143" s="210"/>
      <c r="BX143" s="210"/>
      <c r="BY143" s="210"/>
      <c r="BZ143" s="210"/>
      <c r="CA143" s="210"/>
      <c r="CB143" s="210"/>
      <c r="CC143" s="210"/>
      <c r="CD143" s="210"/>
      <c r="CE143" s="210"/>
      <c r="CF143" s="210"/>
      <c r="CG143" s="210"/>
      <c r="CH143" s="210"/>
      <c r="CI143" s="210"/>
      <c r="CJ143" s="210">
        <v>18228</v>
      </c>
      <c r="CK143" s="210"/>
      <c r="CL143" s="210"/>
      <c r="CM143" s="210"/>
      <c r="CN143" s="210"/>
      <c r="CO143" s="210"/>
      <c r="CP143" s="210"/>
      <c r="CQ143" s="210"/>
      <c r="CR143" s="210"/>
      <c r="CS143" s="210"/>
      <c r="CT143" s="210"/>
      <c r="CU143" s="210"/>
      <c r="CV143" s="210"/>
      <c r="CW143" s="210"/>
      <c r="CX143" s="210"/>
      <c r="CY143" s="210"/>
      <c r="CZ143" s="210"/>
      <c r="DA143" s="210"/>
    </row>
    <row r="144" spans="1:105" s="37" customFormat="1" ht="15" customHeight="1">
      <c r="A144" s="208"/>
      <c r="B144" s="208"/>
      <c r="C144" s="208"/>
      <c r="D144" s="208"/>
      <c r="E144" s="208"/>
      <c r="F144" s="208"/>
      <c r="G144" s="208"/>
      <c r="H144" s="244" t="s">
        <v>402</v>
      </c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7"/>
      <c r="BD144" s="210"/>
      <c r="BE144" s="210"/>
      <c r="BF144" s="210"/>
      <c r="BG144" s="210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>
        <v>1</v>
      </c>
      <c r="BU144" s="210"/>
      <c r="BV144" s="210"/>
      <c r="BW144" s="210"/>
      <c r="BX144" s="210"/>
      <c r="BY144" s="210"/>
      <c r="BZ144" s="210"/>
      <c r="CA144" s="210"/>
      <c r="CB144" s="210"/>
      <c r="CC144" s="210"/>
      <c r="CD144" s="210"/>
      <c r="CE144" s="210"/>
      <c r="CF144" s="210"/>
      <c r="CG144" s="210"/>
      <c r="CH144" s="210"/>
      <c r="CI144" s="210"/>
      <c r="CJ144" s="210"/>
      <c r="CK144" s="210"/>
      <c r="CL144" s="210"/>
      <c r="CM144" s="210"/>
      <c r="CN144" s="210"/>
      <c r="CO144" s="210"/>
      <c r="CP144" s="210"/>
      <c r="CQ144" s="210"/>
      <c r="CR144" s="210"/>
      <c r="CS144" s="210"/>
      <c r="CT144" s="210"/>
      <c r="CU144" s="210"/>
      <c r="CV144" s="210"/>
      <c r="CW144" s="210"/>
      <c r="CX144" s="210"/>
      <c r="CY144" s="210"/>
      <c r="CZ144" s="210"/>
      <c r="DA144" s="210"/>
    </row>
    <row r="145" spans="1:105" s="37" customFormat="1" ht="24" customHeight="1">
      <c r="A145" s="208"/>
      <c r="B145" s="208"/>
      <c r="C145" s="208"/>
      <c r="D145" s="208"/>
      <c r="E145" s="208"/>
      <c r="F145" s="208"/>
      <c r="G145" s="208"/>
      <c r="H145" s="244" t="s">
        <v>470</v>
      </c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7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>
        <v>1</v>
      </c>
      <c r="BU145" s="210"/>
      <c r="BV145" s="210"/>
      <c r="BW145" s="210"/>
      <c r="BX145" s="210"/>
      <c r="BY145" s="210"/>
      <c r="BZ145" s="210"/>
      <c r="CA145" s="210"/>
      <c r="CB145" s="210"/>
      <c r="CC145" s="210"/>
      <c r="CD145" s="210"/>
      <c r="CE145" s="210"/>
      <c r="CF145" s="210"/>
      <c r="CG145" s="210"/>
      <c r="CH145" s="210"/>
      <c r="CI145" s="210"/>
      <c r="CJ145" s="210">
        <v>14000</v>
      </c>
      <c r="CK145" s="210"/>
      <c r="CL145" s="210"/>
      <c r="CM145" s="210"/>
      <c r="CN145" s="210"/>
      <c r="CO145" s="210"/>
      <c r="CP145" s="210"/>
      <c r="CQ145" s="210"/>
      <c r="CR145" s="210"/>
      <c r="CS145" s="210"/>
      <c r="CT145" s="210"/>
      <c r="CU145" s="210"/>
      <c r="CV145" s="210"/>
      <c r="CW145" s="210"/>
      <c r="CX145" s="210"/>
      <c r="CY145" s="210"/>
      <c r="CZ145" s="210"/>
      <c r="DA145" s="210"/>
    </row>
    <row r="146" spans="1:105" s="37" customFormat="1" ht="15" customHeight="1">
      <c r="A146" s="208"/>
      <c r="B146" s="208"/>
      <c r="C146" s="208"/>
      <c r="D146" s="208"/>
      <c r="E146" s="208"/>
      <c r="F146" s="208"/>
      <c r="G146" s="208"/>
      <c r="H146" s="244" t="s">
        <v>403</v>
      </c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7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>
        <v>12</v>
      </c>
      <c r="BU146" s="210"/>
      <c r="BV146" s="210"/>
      <c r="BW146" s="210"/>
      <c r="BX146" s="210"/>
      <c r="BY146" s="210"/>
      <c r="BZ146" s="210"/>
      <c r="CA146" s="210"/>
      <c r="CB146" s="210"/>
      <c r="CC146" s="210"/>
      <c r="CD146" s="210"/>
      <c r="CE146" s="210"/>
      <c r="CF146" s="210"/>
      <c r="CG146" s="210"/>
      <c r="CH146" s="210"/>
      <c r="CI146" s="210"/>
      <c r="CJ146" s="210">
        <v>223999</v>
      </c>
      <c r="CK146" s="210"/>
      <c r="CL146" s="210"/>
      <c r="CM146" s="210"/>
      <c r="CN146" s="210"/>
      <c r="CO146" s="210"/>
      <c r="CP146" s="210"/>
      <c r="CQ146" s="210"/>
      <c r="CR146" s="210"/>
      <c r="CS146" s="210"/>
      <c r="CT146" s="210"/>
      <c r="CU146" s="210"/>
      <c r="CV146" s="210"/>
      <c r="CW146" s="210"/>
      <c r="CX146" s="210"/>
      <c r="CY146" s="210"/>
      <c r="CZ146" s="210"/>
      <c r="DA146" s="210"/>
    </row>
    <row r="147" spans="1:105" s="37" customFormat="1" ht="15" customHeight="1">
      <c r="A147" s="208"/>
      <c r="B147" s="208"/>
      <c r="C147" s="208"/>
      <c r="D147" s="208"/>
      <c r="E147" s="208"/>
      <c r="F147" s="208"/>
      <c r="G147" s="208"/>
      <c r="H147" s="244" t="s">
        <v>469</v>
      </c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7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>
        <v>4</v>
      </c>
      <c r="BU147" s="210"/>
      <c r="BV147" s="210"/>
      <c r="BW147" s="210"/>
      <c r="BX147" s="210"/>
      <c r="BY147" s="210"/>
      <c r="BZ147" s="210"/>
      <c r="CA147" s="210"/>
      <c r="CB147" s="210"/>
      <c r="CC147" s="210"/>
      <c r="CD147" s="210"/>
      <c r="CE147" s="210"/>
      <c r="CF147" s="210"/>
      <c r="CG147" s="210"/>
      <c r="CH147" s="210"/>
      <c r="CI147" s="210"/>
      <c r="CJ147" s="210">
        <v>20000</v>
      </c>
      <c r="CK147" s="210"/>
      <c r="CL147" s="210"/>
      <c r="CM147" s="210"/>
      <c r="CN147" s="210"/>
      <c r="CO147" s="210"/>
      <c r="CP147" s="210"/>
      <c r="CQ147" s="210"/>
      <c r="CR147" s="210"/>
      <c r="CS147" s="210"/>
      <c r="CT147" s="210"/>
      <c r="CU147" s="210"/>
      <c r="CV147" s="210"/>
      <c r="CW147" s="210"/>
      <c r="CX147" s="210"/>
      <c r="CY147" s="210"/>
      <c r="CZ147" s="210"/>
      <c r="DA147" s="210"/>
    </row>
    <row r="148" spans="1:105" s="37" customFormat="1" ht="15" customHeight="1">
      <c r="A148" s="208"/>
      <c r="B148" s="208"/>
      <c r="C148" s="208"/>
      <c r="D148" s="208"/>
      <c r="E148" s="208"/>
      <c r="F148" s="208"/>
      <c r="G148" s="208"/>
      <c r="H148" s="244" t="s">
        <v>404</v>
      </c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7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>
        <v>8</v>
      </c>
      <c r="BU148" s="210"/>
      <c r="BV148" s="210"/>
      <c r="BW148" s="210"/>
      <c r="BX148" s="210"/>
      <c r="BY148" s="210"/>
      <c r="BZ148" s="210"/>
      <c r="CA148" s="210"/>
      <c r="CB148" s="210"/>
      <c r="CC148" s="210"/>
      <c r="CD148" s="210"/>
      <c r="CE148" s="210"/>
      <c r="CF148" s="210"/>
      <c r="CG148" s="210"/>
      <c r="CH148" s="210"/>
      <c r="CI148" s="210"/>
      <c r="CJ148" s="210"/>
      <c r="CK148" s="210"/>
      <c r="CL148" s="210"/>
      <c r="CM148" s="210"/>
      <c r="CN148" s="210"/>
      <c r="CO148" s="210"/>
      <c r="CP148" s="210"/>
      <c r="CQ148" s="210"/>
      <c r="CR148" s="210"/>
      <c r="CS148" s="210"/>
      <c r="CT148" s="210"/>
      <c r="CU148" s="210"/>
      <c r="CV148" s="210"/>
      <c r="CW148" s="210"/>
      <c r="CX148" s="210"/>
      <c r="CY148" s="210"/>
      <c r="CZ148" s="210"/>
      <c r="DA148" s="210"/>
    </row>
    <row r="149" spans="1:105" s="37" customFormat="1" ht="26.25" customHeight="1">
      <c r="A149" s="208"/>
      <c r="B149" s="208"/>
      <c r="C149" s="208"/>
      <c r="D149" s="208"/>
      <c r="E149" s="208"/>
      <c r="F149" s="208"/>
      <c r="G149" s="208"/>
      <c r="H149" s="244" t="s">
        <v>465</v>
      </c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7"/>
      <c r="BD149" s="210"/>
      <c r="BE149" s="210"/>
      <c r="BF149" s="210"/>
      <c r="BG149" s="210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>
        <v>12</v>
      </c>
      <c r="BU149" s="210"/>
      <c r="BV149" s="210"/>
      <c r="BW149" s="210"/>
      <c r="BX149" s="210"/>
      <c r="BY149" s="210"/>
      <c r="BZ149" s="210"/>
      <c r="CA149" s="210"/>
      <c r="CB149" s="210"/>
      <c r="CC149" s="210"/>
      <c r="CD149" s="210"/>
      <c r="CE149" s="210"/>
      <c r="CF149" s="210"/>
      <c r="CG149" s="210"/>
      <c r="CH149" s="210"/>
      <c r="CI149" s="210"/>
      <c r="CJ149" s="210">
        <v>30000</v>
      </c>
      <c r="CK149" s="210"/>
      <c r="CL149" s="210"/>
      <c r="CM149" s="210"/>
      <c r="CN149" s="210"/>
      <c r="CO149" s="210"/>
      <c r="CP149" s="210"/>
      <c r="CQ149" s="210"/>
      <c r="CR149" s="210"/>
      <c r="CS149" s="210"/>
      <c r="CT149" s="210"/>
      <c r="CU149" s="210"/>
      <c r="CV149" s="210"/>
      <c r="CW149" s="210"/>
      <c r="CX149" s="210"/>
      <c r="CY149" s="210"/>
      <c r="CZ149" s="210"/>
      <c r="DA149" s="210"/>
    </row>
    <row r="150" spans="1:105" s="37" customFormat="1" ht="15" customHeight="1">
      <c r="A150" s="208"/>
      <c r="B150" s="208"/>
      <c r="C150" s="208"/>
      <c r="D150" s="208"/>
      <c r="E150" s="208"/>
      <c r="F150" s="208"/>
      <c r="G150" s="208"/>
      <c r="H150" s="209" t="s">
        <v>466</v>
      </c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10"/>
      <c r="BE150" s="210"/>
      <c r="BF150" s="210"/>
      <c r="BG150" s="210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  <c r="BZ150" s="210"/>
      <c r="CA150" s="210"/>
      <c r="CB150" s="210"/>
      <c r="CC150" s="210"/>
      <c r="CD150" s="210"/>
      <c r="CE150" s="210"/>
      <c r="CF150" s="210"/>
      <c r="CG150" s="210"/>
      <c r="CH150" s="210"/>
      <c r="CI150" s="210"/>
      <c r="CJ150" s="210">
        <v>18756</v>
      </c>
      <c r="CK150" s="210"/>
      <c r="CL150" s="210"/>
      <c r="CM150" s="210"/>
      <c r="CN150" s="210"/>
      <c r="CO150" s="210"/>
      <c r="CP150" s="210"/>
      <c r="CQ150" s="210"/>
      <c r="CR150" s="210"/>
      <c r="CS150" s="210"/>
      <c r="CT150" s="210"/>
      <c r="CU150" s="210"/>
      <c r="CV150" s="210"/>
      <c r="CW150" s="210"/>
      <c r="CX150" s="210"/>
      <c r="CY150" s="210"/>
      <c r="CZ150" s="210"/>
      <c r="DA150" s="210"/>
    </row>
    <row r="151" spans="1:105" s="37" customFormat="1" ht="15" customHeight="1">
      <c r="A151" s="208"/>
      <c r="B151" s="208"/>
      <c r="C151" s="208"/>
      <c r="D151" s="208"/>
      <c r="E151" s="208"/>
      <c r="F151" s="208"/>
      <c r="G151" s="208"/>
      <c r="H151" s="213" t="s">
        <v>220</v>
      </c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4"/>
      <c r="BD151" s="210" t="s">
        <v>221</v>
      </c>
      <c r="BE151" s="210"/>
      <c r="BF151" s="210"/>
      <c r="BG151" s="210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 t="s">
        <v>221</v>
      </c>
      <c r="BU151" s="210"/>
      <c r="BV151" s="210"/>
      <c r="BW151" s="210"/>
      <c r="BX151" s="210"/>
      <c r="BY151" s="210"/>
      <c r="BZ151" s="210"/>
      <c r="CA151" s="210"/>
      <c r="CB151" s="210"/>
      <c r="CC151" s="210"/>
      <c r="CD151" s="210"/>
      <c r="CE151" s="210"/>
      <c r="CF151" s="210"/>
      <c r="CG151" s="210"/>
      <c r="CH151" s="210"/>
      <c r="CI151" s="210"/>
      <c r="CJ151" s="211">
        <f>SUM(CJ138:CJ150)</f>
        <v>520331</v>
      </c>
      <c r="CK151" s="211"/>
      <c r="CL151" s="211"/>
      <c r="CM151" s="211"/>
      <c r="CN151" s="211"/>
      <c r="CO151" s="211"/>
      <c r="CP151" s="211"/>
      <c r="CQ151" s="211"/>
      <c r="CR151" s="211"/>
      <c r="CS151" s="211"/>
      <c r="CT151" s="211"/>
      <c r="CU151" s="211"/>
      <c r="CV151" s="211"/>
      <c r="CW151" s="211"/>
      <c r="CX151" s="211"/>
      <c r="CY151" s="211"/>
      <c r="CZ151" s="211"/>
      <c r="DA151" s="211"/>
    </row>
    <row r="153" spans="1:105" s="32" customFormat="1" ht="14.25">
      <c r="A153" s="197" t="s">
        <v>292</v>
      </c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197"/>
      <c r="BQ153" s="197"/>
      <c r="BR153" s="197"/>
      <c r="BS153" s="197"/>
      <c r="BT153" s="197"/>
      <c r="BU153" s="197"/>
      <c r="BV153" s="197"/>
      <c r="BW153" s="197"/>
      <c r="BX153" s="197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</row>
    <row r="154" ht="10.5" customHeight="1"/>
    <row r="155" spans="1:105" ht="30" customHeight="1">
      <c r="A155" s="189" t="s">
        <v>209</v>
      </c>
      <c r="B155" s="190"/>
      <c r="C155" s="190"/>
      <c r="D155" s="190"/>
      <c r="E155" s="190"/>
      <c r="F155" s="190"/>
      <c r="G155" s="191"/>
      <c r="H155" s="189" t="s">
        <v>263</v>
      </c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0"/>
      <c r="BR155" s="190"/>
      <c r="BS155" s="191"/>
      <c r="BT155" s="189" t="s">
        <v>293</v>
      </c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/>
      <c r="CG155" s="190"/>
      <c r="CH155" s="190"/>
      <c r="CI155" s="191"/>
      <c r="CJ155" s="189" t="s">
        <v>294</v>
      </c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1"/>
    </row>
    <row r="156" spans="1:105" s="27" customFormat="1" ht="12.75">
      <c r="A156" s="188">
        <v>1</v>
      </c>
      <c r="B156" s="188"/>
      <c r="C156" s="188"/>
      <c r="D156" s="188"/>
      <c r="E156" s="188"/>
      <c r="F156" s="188"/>
      <c r="G156" s="188"/>
      <c r="H156" s="188">
        <v>2</v>
      </c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88"/>
      <c r="AT156" s="188"/>
      <c r="AU156" s="188"/>
      <c r="AV156" s="188"/>
      <c r="AW156" s="188"/>
      <c r="AX156" s="188"/>
      <c r="AY156" s="188"/>
      <c r="AZ156" s="188"/>
      <c r="BA156" s="188"/>
      <c r="BB156" s="188"/>
      <c r="BC156" s="188"/>
      <c r="BD156" s="188"/>
      <c r="BE156" s="188"/>
      <c r="BF156" s="188"/>
      <c r="BG156" s="188"/>
      <c r="BH156" s="188"/>
      <c r="BI156" s="188"/>
      <c r="BJ156" s="188"/>
      <c r="BK156" s="188"/>
      <c r="BL156" s="188"/>
      <c r="BM156" s="188"/>
      <c r="BN156" s="188"/>
      <c r="BO156" s="188"/>
      <c r="BP156" s="188"/>
      <c r="BQ156" s="188"/>
      <c r="BR156" s="188"/>
      <c r="BS156" s="188"/>
      <c r="BT156" s="188">
        <v>3</v>
      </c>
      <c r="BU156" s="188"/>
      <c r="BV156" s="188"/>
      <c r="BW156" s="188"/>
      <c r="BX156" s="188"/>
      <c r="BY156" s="188"/>
      <c r="BZ156" s="188"/>
      <c r="CA156" s="188"/>
      <c r="CB156" s="188"/>
      <c r="CC156" s="188"/>
      <c r="CD156" s="188"/>
      <c r="CE156" s="188"/>
      <c r="CF156" s="188"/>
      <c r="CG156" s="188"/>
      <c r="CH156" s="188"/>
      <c r="CI156" s="188"/>
      <c r="CJ156" s="188">
        <v>4</v>
      </c>
      <c r="CK156" s="188"/>
      <c r="CL156" s="188"/>
      <c r="CM156" s="188"/>
      <c r="CN156" s="188"/>
      <c r="CO156" s="188"/>
      <c r="CP156" s="188"/>
      <c r="CQ156" s="188"/>
      <c r="CR156" s="188"/>
      <c r="CS156" s="188"/>
      <c r="CT156" s="188"/>
      <c r="CU156" s="188"/>
      <c r="CV156" s="188"/>
      <c r="CW156" s="188"/>
      <c r="CX156" s="188"/>
      <c r="CY156" s="188"/>
      <c r="CZ156" s="188"/>
      <c r="DA156" s="188"/>
    </row>
    <row r="157" spans="1:105" ht="28.5" customHeight="1">
      <c r="A157" s="208"/>
      <c r="B157" s="208"/>
      <c r="C157" s="208"/>
      <c r="D157" s="208"/>
      <c r="E157" s="208"/>
      <c r="F157" s="208"/>
      <c r="G157" s="208"/>
      <c r="H157" s="244" t="s">
        <v>406</v>
      </c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7"/>
      <c r="BT157" s="210">
        <v>1</v>
      </c>
      <c r="BU157" s="210"/>
      <c r="BV157" s="210"/>
      <c r="BW157" s="210"/>
      <c r="BX157" s="210"/>
      <c r="BY157" s="210"/>
      <c r="BZ157" s="210"/>
      <c r="CA157" s="210"/>
      <c r="CB157" s="210"/>
      <c r="CC157" s="210"/>
      <c r="CD157" s="210"/>
      <c r="CE157" s="210"/>
      <c r="CF157" s="210"/>
      <c r="CG157" s="210"/>
      <c r="CH157" s="210"/>
      <c r="CI157" s="210"/>
      <c r="CJ157" s="253">
        <v>46000</v>
      </c>
      <c r="CK157" s="253"/>
      <c r="CL157" s="253"/>
      <c r="CM157" s="253"/>
      <c r="CN157" s="253"/>
      <c r="CO157" s="253"/>
      <c r="CP157" s="253"/>
      <c r="CQ157" s="253"/>
      <c r="CR157" s="253"/>
      <c r="CS157" s="253"/>
      <c r="CT157" s="253"/>
      <c r="CU157" s="253"/>
      <c r="CV157" s="253"/>
      <c r="CW157" s="253"/>
      <c r="CX157" s="253"/>
      <c r="CY157" s="253"/>
      <c r="CZ157" s="253"/>
      <c r="DA157" s="253"/>
    </row>
    <row r="158" spans="1:105" ht="15" customHeight="1">
      <c r="A158" s="208"/>
      <c r="B158" s="208"/>
      <c r="C158" s="208"/>
      <c r="D158" s="208"/>
      <c r="E158" s="208"/>
      <c r="F158" s="208"/>
      <c r="G158" s="208"/>
      <c r="H158" s="244" t="s">
        <v>407</v>
      </c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7"/>
      <c r="BT158" s="210">
        <v>7</v>
      </c>
      <c r="BU158" s="210"/>
      <c r="BV158" s="210"/>
      <c r="BW158" s="210"/>
      <c r="BX158" s="210"/>
      <c r="BY158" s="210"/>
      <c r="BZ158" s="210"/>
      <c r="CA158" s="210"/>
      <c r="CB158" s="210"/>
      <c r="CC158" s="210"/>
      <c r="CD158" s="210"/>
      <c r="CE158" s="210"/>
      <c r="CF158" s="210"/>
      <c r="CG158" s="210"/>
      <c r="CH158" s="210"/>
      <c r="CI158" s="210"/>
      <c r="CJ158" s="253">
        <v>15500</v>
      </c>
      <c r="CK158" s="253"/>
      <c r="CL158" s="253"/>
      <c r="CM158" s="253"/>
      <c r="CN158" s="253"/>
      <c r="CO158" s="253"/>
      <c r="CP158" s="253"/>
      <c r="CQ158" s="253"/>
      <c r="CR158" s="253"/>
      <c r="CS158" s="253"/>
      <c r="CT158" s="253"/>
      <c r="CU158" s="253"/>
      <c r="CV158" s="253"/>
      <c r="CW158" s="253"/>
      <c r="CX158" s="253"/>
      <c r="CY158" s="253"/>
      <c r="CZ158" s="253"/>
      <c r="DA158" s="253"/>
    </row>
    <row r="159" spans="1:105" ht="15" customHeight="1">
      <c r="A159" s="208"/>
      <c r="B159" s="208"/>
      <c r="C159" s="208"/>
      <c r="D159" s="208"/>
      <c r="E159" s="208"/>
      <c r="F159" s="208"/>
      <c r="G159" s="208"/>
      <c r="H159" s="244" t="s">
        <v>408</v>
      </c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7"/>
      <c r="BT159" s="210">
        <v>1</v>
      </c>
      <c r="BU159" s="210"/>
      <c r="BV159" s="210"/>
      <c r="BW159" s="210"/>
      <c r="BX159" s="210"/>
      <c r="BY159" s="210"/>
      <c r="BZ159" s="210"/>
      <c r="CA159" s="210"/>
      <c r="CB159" s="210"/>
      <c r="CC159" s="210"/>
      <c r="CD159" s="210"/>
      <c r="CE159" s="210"/>
      <c r="CF159" s="210"/>
      <c r="CG159" s="210"/>
      <c r="CH159" s="210"/>
      <c r="CI159" s="210"/>
      <c r="CJ159" s="252">
        <v>53698.8</v>
      </c>
      <c r="CK159" s="252"/>
      <c r="CL159" s="252"/>
      <c r="CM159" s="252"/>
      <c r="CN159" s="252"/>
      <c r="CO159" s="252"/>
      <c r="CP159" s="252"/>
      <c r="CQ159" s="252"/>
      <c r="CR159" s="252"/>
      <c r="CS159" s="252"/>
      <c r="CT159" s="252"/>
      <c r="CU159" s="252"/>
      <c r="CV159" s="252"/>
      <c r="CW159" s="252"/>
      <c r="CX159" s="252"/>
      <c r="CY159" s="252"/>
      <c r="CZ159" s="252"/>
      <c r="DA159" s="252"/>
    </row>
    <row r="160" spans="1:105" ht="25.5" customHeight="1">
      <c r="A160" s="208"/>
      <c r="B160" s="208"/>
      <c r="C160" s="208"/>
      <c r="D160" s="208"/>
      <c r="E160" s="208"/>
      <c r="F160" s="208"/>
      <c r="G160" s="208"/>
      <c r="H160" s="244" t="s">
        <v>409</v>
      </c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7"/>
      <c r="BT160" s="210">
        <v>1</v>
      </c>
      <c r="BU160" s="210"/>
      <c r="BV160" s="210"/>
      <c r="BW160" s="210"/>
      <c r="BX160" s="210"/>
      <c r="BY160" s="210"/>
      <c r="BZ160" s="210"/>
      <c r="CA160" s="210"/>
      <c r="CB160" s="210"/>
      <c r="CC160" s="210"/>
      <c r="CD160" s="210"/>
      <c r="CE160" s="210"/>
      <c r="CF160" s="210"/>
      <c r="CG160" s="210"/>
      <c r="CH160" s="210"/>
      <c r="CI160" s="210"/>
      <c r="CJ160" s="252">
        <f>1148616*1.042</f>
        <v>1196857.872</v>
      </c>
      <c r="CK160" s="252"/>
      <c r="CL160" s="252"/>
      <c r="CM160" s="252"/>
      <c r="CN160" s="252"/>
      <c r="CO160" s="252"/>
      <c r="CP160" s="252"/>
      <c r="CQ160" s="252"/>
      <c r="CR160" s="252"/>
      <c r="CS160" s="252"/>
      <c r="CT160" s="252"/>
      <c r="CU160" s="252"/>
      <c r="CV160" s="252"/>
      <c r="CW160" s="252"/>
      <c r="CX160" s="252"/>
      <c r="CY160" s="252"/>
      <c r="CZ160" s="252"/>
      <c r="DA160" s="252"/>
    </row>
    <row r="161" spans="1:105" ht="15" customHeight="1">
      <c r="A161" s="208"/>
      <c r="B161" s="208"/>
      <c r="C161" s="208"/>
      <c r="D161" s="208"/>
      <c r="E161" s="208"/>
      <c r="F161" s="208"/>
      <c r="G161" s="208"/>
      <c r="H161" s="244" t="s">
        <v>410</v>
      </c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7"/>
      <c r="BT161" s="210">
        <v>2</v>
      </c>
      <c r="BU161" s="210"/>
      <c r="BV161" s="210"/>
      <c r="BW161" s="210"/>
      <c r="BX161" s="210"/>
      <c r="BY161" s="210"/>
      <c r="BZ161" s="210"/>
      <c r="CA161" s="210"/>
      <c r="CB161" s="210"/>
      <c r="CC161" s="210"/>
      <c r="CD161" s="210"/>
      <c r="CE161" s="210"/>
      <c r="CF161" s="210"/>
      <c r="CG161" s="210"/>
      <c r="CH161" s="210"/>
      <c r="CI161" s="210"/>
      <c r="CJ161" s="253">
        <v>50000</v>
      </c>
      <c r="CK161" s="253"/>
      <c r="CL161" s="253"/>
      <c r="CM161" s="253"/>
      <c r="CN161" s="253"/>
      <c r="CO161" s="253"/>
      <c r="CP161" s="253"/>
      <c r="CQ161" s="253"/>
      <c r="CR161" s="253"/>
      <c r="CS161" s="253"/>
      <c r="CT161" s="253"/>
      <c r="CU161" s="253"/>
      <c r="CV161" s="253"/>
      <c r="CW161" s="253"/>
      <c r="CX161" s="253"/>
      <c r="CY161" s="253"/>
      <c r="CZ161" s="253"/>
      <c r="DA161" s="253"/>
    </row>
    <row r="162" spans="1:105" ht="39.75" customHeight="1">
      <c r="A162" s="208"/>
      <c r="B162" s="208"/>
      <c r="C162" s="208"/>
      <c r="D162" s="208"/>
      <c r="E162" s="208"/>
      <c r="F162" s="208"/>
      <c r="G162" s="208"/>
      <c r="H162" s="244" t="s">
        <v>472</v>
      </c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7"/>
      <c r="BT162" s="210">
        <v>1</v>
      </c>
      <c r="BU162" s="210"/>
      <c r="BV162" s="210"/>
      <c r="BW162" s="210"/>
      <c r="BX162" s="210"/>
      <c r="BY162" s="210"/>
      <c r="BZ162" s="210"/>
      <c r="CA162" s="210"/>
      <c r="CB162" s="210"/>
      <c r="CC162" s="210"/>
      <c r="CD162" s="210"/>
      <c r="CE162" s="210"/>
      <c r="CF162" s="210"/>
      <c r="CG162" s="210"/>
      <c r="CH162" s="210"/>
      <c r="CI162" s="210"/>
      <c r="CJ162" s="253">
        <v>7281</v>
      </c>
      <c r="CK162" s="253"/>
      <c r="CL162" s="253"/>
      <c r="CM162" s="253"/>
      <c r="CN162" s="253"/>
      <c r="CO162" s="253"/>
      <c r="CP162" s="253"/>
      <c r="CQ162" s="253"/>
      <c r="CR162" s="253"/>
      <c r="CS162" s="253"/>
      <c r="CT162" s="253"/>
      <c r="CU162" s="253"/>
      <c r="CV162" s="253"/>
      <c r="CW162" s="253"/>
      <c r="CX162" s="253"/>
      <c r="CY162" s="253"/>
      <c r="CZ162" s="253"/>
      <c r="DA162" s="253"/>
    </row>
    <row r="163" spans="1:105" ht="15" customHeight="1">
      <c r="A163" s="208"/>
      <c r="B163" s="208"/>
      <c r="C163" s="208"/>
      <c r="D163" s="208"/>
      <c r="E163" s="208"/>
      <c r="F163" s="208"/>
      <c r="G163" s="208"/>
      <c r="H163" s="244" t="s">
        <v>411</v>
      </c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7"/>
      <c r="BT163" s="210">
        <v>1</v>
      </c>
      <c r="BU163" s="210"/>
      <c r="BV163" s="210"/>
      <c r="BW163" s="210"/>
      <c r="BX163" s="210"/>
      <c r="BY163" s="210"/>
      <c r="BZ163" s="210"/>
      <c r="CA163" s="210"/>
      <c r="CB163" s="210"/>
      <c r="CC163" s="210"/>
      <c r="CD163" s="210"/>
      <c r="CE163" s="210"/>
      <c r="CF163" s="210"/>
      <c r="CG163" s="210"/>
      <c r="CH163" s="210"/>
      <c r="CI163" s="210"/>
      <c r="CJ163" s="253">
        <v>119830</v>
      </c>
      <c r="CK163" s="253"/>
      <c r="CL163" s="253"/>
      <c r="CM163" s="253"/>
      <c r="CN163" s="253"/>
      <c r="CO163" s="253"/>
      <c r="CP163" s="253"/>
      <c r="CQ163" s="253"/>
      <c r="CR163" s="253"/>
      <c r="CS163" s="253"/>
      <c r="CT163" s="253"/>
      <c r="CU163" s="253"/>
      <c r="CV163" s="253"/>
      <c r="CW163" s="253"/>
      <c r="CX163" s="253"/>
      <c r="CY163" s="253"/>
      <c r="CZ163" s="253"/>
      <c r="DA163" s="253"/>
    </row>
    <row r="164" spans="1:105" ht="15" customHeight="1">
      <c r="A164" s="208"/>
      <c r="B164" s="208"/>
      <c r="C164" s="208"/>
      <c r="D164" s="208"/>
      <c r="E164" s="208"/>
      <c r="F164" s="208"/>
      <c r="G164" s="208"/>
      <c r="H164" s="244" t="s">
        <v>412</v>
      </c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7"/>
      <c r="BT164" s="210">
        <v>1</v>
      </c>
      <c r="BU164" s="210"/>
      <c r="BV164" s="210"/>
      <c r="BW164" s="210"/>
      <c r="BX164" s="210"/>
      <c r="BY164" s="210"/>
      <c r="BZ164" s="210"/>
      <c r="CA164" s="210"/>
      <c r="CB164" s="210"/>
      <c r="CC164" s="210"/>
      <c r="CD164" s="210"/>
      <c r="CE164" s="210"/>
      <c r="CF164" s="210"/>
      <c r="CG164" s="210"/>
      <c r="CH164" s="210"/>
      <c r="CI164" s="210"/>
      <c r="CJ164" s="253">
        <v>30000</v>
      </c>
      <c r="CK164" s="253"/>
      <c r="CL164" s="253"/>
      <c r="CM164" s="253"/>
      <c r="CN164" s="253"/>
      <c r="CO164" s="253"/>
      <c r="CP164" s="253"/>
      <c r="CQ164" s="253"/>
      <c r="CR164" s="253"/>
      <c r="CS164" s="253"/>
      <c r="CT164" s="253"/>
      <c r="CU164" s="253"/>
      <c r="CV164" s="253"/>
      <c r="CW164" s="253"/>
      <c r="CX164" s="253"/>
      <c r="CY164" s="253"/>
      <c r="CZ164" s="253"/>
      <c r="DA164" s="253"/>
    </row>
    <row r="165" spans="1:105" ht="15" customHeight="1">
      <c r="A165" s="208"/>
      <c r="B165" s="208"/>
      <c r="C165" s="208"/>
      <c r="D165" s="208"/>
      <c r="E165" s="208"/>
      <c r="F165" s="208"/>
      <c r="G165" s="208"/>
      <c r="H165" s="244" t="s">
        <v>413</v>
      </c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7"/>
      <c r="BT165" s="210">
        <v>10</v>
      </c>
      <c r="BU165" s="210"/>
      <c r="BV165" s="210"/>
      <c r="BW165" s="210"/>
      <c r="BX165" s="210"/>
      <c r="BY165" s="210"/>
      <c r="BZ165" s="210"/>
      <c r="CA165" s="210"/>
      <c r="CB165" s="210"/>
      <c r="CC165" s="210"/>
      <c r="CD165" s="210"/>
      <c r="CE165" s="210"/>
      <c r="CF165" s="210"/>
      <c r="CG165" s="210"/>
      <c r="CH165" s="210"/>
      <c r="CI165" s="210"/>
      <c r="CJ165" s="253">
        <v>100000</v>
      </c>
      <c r="CK165" s="253"/>
      <c r="CL165" s="253"/>
      <c r="CM165" s="253"/>
      <c r="CN165" s="253"/>
      <c r="CO165" s="253"/>
      <c r="CP165" s="253"/>
      <c r="CQ165" s="253"/>
      <c r="CR165" s="253"/>
      <c r="CS165" s="253"/>
      <c r="CT165" s="253"/>
      <c r="CU165" s="253"/>
      <c r="CV165" s="253"/>
      <c r="CW165" s="253"/>
      <c r="CX165" s="253"/>
      <c r="CY165" s="253"/>
      <c r="CZ165" s="253"/>
      <c r="DA165" s="253"/>
    </row>
    <row r="166" spans="1:105" ht="15" customHeight="1">
      <c r="A166" s="208"/>
      <c r="B166" s="208"/>
      <c r="C166" s="208"/>
      <c r="D166" s="208"/>
      <c r="E166" s="208"/>
      <c r="F166" s="208"/>
      <c r="G166" s="208"/>
      <c r="H166" s="244" t="s">
        <v>414</v>
      </c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7"/>
      <c r="BT166" s="210">
        <v>30</v>
      </c>
      <c r="BU166" s="210"/>
      <c r="BV166" s="210"/>
      <c r="BW166" s="210"/>
      <c r="BX166" s="210"/>
      <c r="BY166" s="210"/>
      <c r="BZ166" s="210"/>
      <c r="CA166" s="210"/>
      <c r="CB166" s="210"/>
      <c r="CC166" s="210"/>
      <c r="CD166" s="210"/>
      <c r="CE166" s="210"/>
      <c r="CF166" s="210"/>
      <c r="CG166" s="210"/>
      <c r="CH166" s="210"/>
      <c r="CI166" s="210"/>
      <c r="CJ166" s="253">
        <v>100000</v>
      </c>
      <c r="CK166" s="253"/>
      <c r="CL166" s="253"/>
      <c r="CM166" s="253"/>
      <c r="CN166" s="253"/>
      <c r="CO166" s="253"/>
      <c r="CP166" s="253"/>
      <c r="CQ166" s="253"/>
      <c r="CR166" s="253"/>
      <c r="CS166" s="253"/>
      <c r="CT166" s="253"/>
      <c r="CU166" s="253"/>
      <c r="CV166" s="253"/>
      <c r="CW166" s="253"/>
      <c r="CX166" s="253"/>
      <c r="CY166" s="253"/>
      <c r="CZ166" s="253"/>
      <c r="DA166" s="253"/>
    </row>
    <row r="167" spans="1:105" ht="15" customHeight="1">
      <c r="A167" s="208"/>
      <c r="B167" s="208"/>
      <c r="C167" s="208"/>
      <c r="D167" s="208"/>
      <c r="E167" s="208"/>
      <c r="F167" s="208"/>
      <c r="G167" s="208"/>
      <c r="H167" s="244" t="s">
        <v>415</v>
      </c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7"/>
      <c r="BT167" s="210"/>
      <c r="BU167" s="210"/>
      <c r="BV167" s="210"/>
      <c r="BW167" s="210"/>
      <c r="BX167" s="210"/>
      <c r="BY167" s="210"/>
      <c r="BZ167" s="210"/>
      <c r="CA167" s="210"/>
      <c r="CB167" s="210"/>
      <c r="CC167" s="210"/>
      <c r="CD167" s="210"/>
      <c r="CE167" s="210"/>
      <c r="CF167" s="210"/>
      <c r="CG167" s="210"/>
      <c r="CH167" s="210"/>
      <c r="CI167" s="210"/>
      <c r="CJ167" s="253"/>
      <c r="CK167" s="253"/>
      <c r="CL167" s="253"/>
      <c r="CM167" s="253"/>
      <c r="CN167" s="253"/>
      <c r="CO167" s="253"/>
      <c r="CP167" s="253"/>
      <c r="CQ167" s="253"/>
      <c r="CR167" s="253"/>
      <c r="CS167" s="253"/>
      <c r="CT167" s="253"/>
      <c r="CU167" s="253"/>
      <c r="CV167" s="253"/>
      <c r="CW167" s="253"/>
      <c r="CX167" s="253"/>
      <c r="CY167" s="253"/>
      <c r="CZ167" s="253"/>
      <c r="DA167" s="253"/>
    </row>
    <row r="168" spans="1:105" ht="15" customHeight="1">
      <c r="A168" s="208"/>
      <c r="B168" s="208"/>
      <c r="C168" s="208"/>
      <c r="D168" s="208"/>
      <c r="E168" s="208"/>
      <c r="F168" s="208"/>
      <c r="G168" s="208"/>
      <c r="H168" s="244" t="s">
        <v>416</v>
      </c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7"/>
      <c r="BT168" s="210">
        <v>4</v>
      </c>
      <c r="BU168" s="210"/>
      <c r="BV168" s="210"/>
      <c r="BW168" s="210"/>
      <c r="BX168" s="210"/>
      <c r="BY168" s="210"/>
      <c r="BZ168" s="210"/>
      <c r="CA168" s="210"/>
      <c r="CB168" s="210"/>
      <c r="CC168" s="210"/>
      <c r="CD168" s="210"/>
      <c r="CE168" s="210"/>
      <c r="CF168" s="210"/>
      <c r="CG168" s="210"/>
      <c r="CH168" s="210"/>
      <c r="CI168" s="210"/>
      <c r="CJ168" s="252">
        <v>60000</v>
      </c>
      <c r="CK168" s="252"/>
      <c r="CL168" s="252"/>
      <c r="CM168" s="252"/>
      <c r="CN168" s="252"/>
      <c r="CO168" s="252"/>
      <c r="CP168" s="252"/>
      <c r="CQ168" s="252"/>
      <c r="CR168" s="252"/>
      <c r="CS168" s="252"/>
      <c r="CT168" s="252"/>
      <c r="CU168" s="252"/>
      <c r="CV168" s="252"/>
      <c r="CW168" s="252"/>
      <c r="CX168" s="252"/>
      <c r="CY168" s="252"/>
      <c r="CZ168" s="252"/>
      <c r="DA168" s="252"/>
    </row>
    <row r="169" spans="1:105" ht="15" customHeight="1">
      <c r="A169" s="208"/>
      <c r="B169" s="208"/>
      <c r="C169" s="208"/>
      <c r="D169" s="208"/>
      <c r="E169" s="208"/>
      <c r="F169" s="208"/>
      <c r="G169" s="208"/>
      <c r="H169" s="244" t="s">
        <v>417</v>
      </c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7"/>
      <c r="BT169" s="210">
        <v>1</v>
      </c>
      <c r="BU169" s="210"/>
      <c r="BV169" s="210"/>
      <c r="BW169" s="210"/>
      <c r="BX169" s="210"/>
      <c r="BY169" s="210"/>
      <c r="BZ169" s="210"/>
      <c r="CA169" s="210"/>
      <c r="CB169" s="210"/>
      <c r="CC169" s="210"/>
      <c r="CD169" s="210"/>
      <c r="CE169" s="210"/>
      <c r="CF169" s="210"/>
      <c r="CG169" s="210"/>
      <c r="CH169" s="210"/>
      <c r="CI169" s="210"/>
      <c r="CJ169" s="252">
        <v>69780.48</v>
      </c>
      <c r="CK169" s="252"/>
      <c r="CL169" s="252"/>
      <c r="CM169" s="252"/>
      <c r="CN169" s="252"/>
      <c r="CO169" s="252"/>
      <c r="CP169" s="252"/>
      <c r="CQ169" s="252"/>
      <c r="CR169" s="252"/>
      <c r="CS169" s="252"/>
      <c r="CT169" s="252"/>
      <c r="CU169" s="252"/>
      <c r="CV169" s="252"/>
      <c r="CW169" s="252"/>
      <c r="CX169" s="252"/>
      <c r="CY169" s="252"/>
      <c r="CZ169" s="252"/>
      <c r="DA169" s="252"/>
    </row>
    <row r="170" spans="1:105" ht="15" customHeight="1">
      <c r="A170" s="208"/>
      <c r="B170" s="208"/>
      <c r="C170" s="208"/>
      <c r="D170" s="208"/>
      <c r="E170" s="208"/>
      <c r="F170" s="208"/>
      <c r="G170" s="208"/>
      <c r="H170" s="244" t="s">
        <v>418</v>
      </c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7"/>
      <c r="BT170" s="210">
        <v>5</v>
      </c>
      <c r="BU170" s="210"/>
      <c r="BV170" s="210"/>
      <c r="BW170" s="210"/>
      <c r="BX170" s="210"/>
      <c r="BY170" s="210"/>
      <c r="BZ170" s="210"/>
      <c r="CA170" s="210"/>
      <c r="CB170" s="210"/>
      <c r="CC170" s="210"/>
      <c r="CD170" s="210"/>
      <c r="CE170" s="210"/>
      <c r="CF170" s="210"/>
      <c r="CG170" s="210"/>
      <c r="CH170" s="210"/>
      <c r="CI170" s="210"/>
      <c r="CJ170" s="253">
        <f>100000+29114.64</f>
        <v>129114.64</v>
      </c>
      <c r="CK170" s="253"/>
      <c r="CL170" s="253"/>
      <c r="CM170" s="253"/>
      <c r="CN170" s="253"/>
      <c r="CO170" s="253"/>
      <c r="CP170" s="253"/>
      <c r="CQ170" s="253"/>
      <c r="CR170" s="253"/>
      <c r="CS170" s="253"/>
      <c r="CT170" s="253"/>
      <c r="CU170" s="253"/>
      <c r="CV170" s="253"/>
      <c r="CW170" s="253"/>
      <c r="CX170" s="253"/>
      <c r="CY170" s="253"/>
      <c r="CZ170" s="253"/>
      <c r="DA170" s="253"/>
    </row>
    <row r="171" spans="1:105" ht="25.5" customHeight="1">
      <c r="A171" s="208"/>
      <c r="B171" s="208"/>
      <c r="C171" s="208"/>
      <c r="D171" s="208"/>
      <c r="E171" s="208"/>
      <c r="F171" s="208"/>
      <c r="G171" s="208"/>
      <c r="H171" s="244" t="s">
        <v>471</v>
      </c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7"/>
      <c r="BT171" s="210">
        <v>1</v>
      </c>
      <c r="BU171" s="210"/>
      <c r="BV171" s="210"/>
      <c r="BW171" s="210"/>
      <c r="BX171" s="210"/>
      <c r="BY171" s="210"/>
      <c r="BZ171" s="210"/>
      <c r="CA171" s="210"/>
      <c r="CB171" s="210"/>
      <c r="CC171" s="210"/>
      <c r="CD171" s="210"/>
      <c r="CE171" s="210"/>
      <c r="CF171" s="210"/>
      <c r="CG171" s="210"/>
      <c r="CH171" s="210"/>
      <c r="CI171" s="210"/>
      <c r="CJ171" s="253">
        <v>6800</v>
      </c>
      <c r="CK171" s="253"/>
      <c r="CL171" s="253"/>
      <c r="CM171" s="253"/>
      <c r="CN171" s="253"/>
      <c r="CO171" s="253"/>
      <c r="CP171" s="253"/>
      <c r="CQ171" s="253"/>
      <c r="CR171" s="253"/>
      <c r="CS171" s="253"/>
      <c r="CT171" s="253"/>
      <c r="CU171" s="253"/>
      <c r="CV171" s="253"/>
      <c r="CW171" s="253"/>
      <c r="CX171" s="253"/>
      <c r="CY171" s="253"/>
      <c r="CZ171" s="253"/>
      <c r="DA171" s="253"/>
    </row>
    <row r="172" spans="1:105" ht="14.25" customHeight="1">
      <c r="A172" s="208"/>
      <c r="B172" s="208"/>
      <c r="C172" s="208"/>
      <c r="D172" s="208"/>
      <c r="E172" s="208"/>
      <c r="F172" s="208"/>
      <c r="G172" s="208"/>
      <c r="H172" s="244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7"/>
      <c r="BT172" s="210"/>
      <c r="BU172" s="210"/>
      <c r="BV172" s="210"/>
      <c r="BW172" s="210"/>
      <c r="BX172" s="210"/>
      <c r="BY172" s="210"/>
      <c r="BZ172" s="210"/>
      <c r="CA172" s="210"/>
      <c r="CB172" s="210"/>
      <c r="CC172" s="210"/>
      <c r="CD172" s="210"/>
      <c r="CE172" s="210"/>
      <c r="CF172" s="210"/>
      <c r="CG172" s="210"/>
      <c r="CH172" s="210"/>
      <c r="CI172" s="210"/>
      <c r="CJ172" s="210"/>
      <c r="CK172" s="210"/>
      <c r="CL172" s="210"/>
      <c r="CM172" s="210"/>
      <c r="CN172" s="210"/>
      <c r="CO172" s="210"/>
      <c r="CP172" s="210"/>
      <c r="CQ172" s="210"/>
      <c r="CR172" s="210"/>
      <c r="CS172" s="210"/>
      <c r="CT172" s="210"/>
      <c r="CU172" s="210"/>
      <c r="CV172" s="210"/>
      <c r="CW172" s="210"/>
      <c r="CX172" s="210"/>
      <c r="CY172" s="210"/>
      <c r="CZ172" s="210"/>
      <c r="DA172" s="210"/>
    </row>
    <row r="173" spans="1:105" ht="15" customHeight="1">
      <c r="A173" s="208"/>
      <c r="B173" s="208"/>
      <c r="C173" s="208"/>
      <c r="D173" s="208"/>
      <c r="E173" s="208"/>
      <c r="F173" s="208"/>
      <c r="G173" s="208"/>
      <c r="H173" s="254" t="s">
        <v>220</v>
      </c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255"/>
      <c r="AO173" s="255"/>
      <c r="AP173" s="255"/>
      <c r="AQ173" s="255"/>
      <c r="AR173" s="255"/>
      <c r="AS173" s="255"/>
      <c r="AT173" s="255"/>
      <c r="AU173" s="255"/>
      <c r="AV173" s="255"/>
      <c r="AW173" s="255"/>
      <c r="AX173" s="255"/>
      <c r="AY173" s="255"/>
      <c r="AZ173" s="255"/>
      <c r="BA173" s="255"/>
      <c r="BB173" s="255"/>
      <c r="BC173" s="255"/>
      <c r="BD173" s="255"/>
      <c r="BE173" s="255"/>
      <c r="BF173" s="255"/>
      <c r="BG173" s="255"/>
      <c r="BH173" s="255"/>
      <c r="BI173" s="255"/>
      <c r="BJ173" s="255"/>
      <c r="BK173" s="255"/>
      <c r="BL173" s="255"/>
      <c r="BM173" s="255"/>
      <c r="BN173" s="255"/>
      <c r="BO173" s="255"/>
      <c r="BP173" s="255"/>
      <c r="BQ173" s="255"/>
      <c r="BR173" s="255"/>
      <c r="BS173" s="256"/>
      <c r="BT173" s="210" t="s">
        <v>221</v>
      </c>
      <c r="BU173" s="210"/>
      <c r="BV173" s="210"/>
      <c r="BW173" s="210"/>
      <c r="BX173" s="210"/>
      <c r="BY173" s="210"/>
      <c r="BZ173" s="210"/>
      <c r="CA173" s="210"/>
      <c r="CB173" s="210"/>
      <c r="CC173" s="210"/>
      <c r="CD173" s="210"/>
      <c r="CE173" s="210"/>
      <c r="CF173" s="210"/>
      <c r="CG173" s="210"/>
      <c r="CH173" s="210"/>
      <c r="CI173" s="210"/>
      <c r="CJ173" s="257">
        <f>SUM(CJ157:CJ172)-0.15</f>
        <v>1984862.642</v>
      </c>
      <c r="CK173" s="257"/>
      <c r="CL173" s="257"/>
      <c r="CM173" s="257"/>
      <c r="CN173" s="257"/>
      <c r="CO173" s="257"/>
      <c r="CP173" s="257"/>
      <c r="CQ173" s="257"/>
      <c r="CR173" s="257"/>
      <c r="CS173" s="257"/>
      <c r="CT173" s="257"/>
      <c r="CU173" s="257"/>
      <c r="CV173" s="257"/>
      <c r="CW173" s="257"/>
      <c r="CX173" s="257"/>
      <c r="CY173" s="257"/>
      <c r="CZ173" s="257"/>
      <c r="DA173" s="257"/>
    </row>
    <row r="175" spans="1:105" s="32" customFormat="1" ht="28.5" customHeight="1">
      <c r="A175" s="215" t="s">
        <v>295</v>
      </c>
      <c r="B175" s="215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5"/>
      <c r="BG175" s="215"/>
      <c r="BH175" s="215"/>
      <c r="BI175" s="215"/>
      <c r="BJ175" s="215"/>
      <c r="BK175" s="215"/>
      <c r="BL175" s="215"/>
      <c r="BM175" s="215"/>
      <c r="BN175" s="215"/>
      <c r="BO175" s="215"/>
      <c r="BP175" s="215"/>
      <c r="BQ175" s="215"/>
      <c r="BR175" s="215"/>
      <c r="BS175" s="215"/>
      <c r="BT175" s="215"/>
      <c r="BU175" s="215"/>
      <c r="BV175" s="215"/>
      <c r="BW175" s="215"/>
      <c r="BX175" s="215"/>
      <c r="BY175" s="215"/>
      <c r="BZ175" s="215"/>
      <c r="CA175" s="215"/>
      <c r="CB175" s="215"/>
      <c r="CC175" s="215"/>
      <c r="CD175" s="215"/>
      <c r="CE175" s="215"/>
      <c r="CF175" s="215"/>
      <c r="CG175" s="215"/>
      <c r="CH175" s="215"/>
      <c r="CI175" s="215"/>
      <c r="CJ175" s="215"/>
      <c r="CK175" s="215"/>
      <c r="CL175" s="215"/>
      <c r="CM175" s="215"/>
      <c r="CN175" s="215"/>
      <c r="CO175" s="215"/>
      <c r="CP175" s="215"/>
      <c r="CQ175" s="215"/>
      <c r="CR175" s="215"/>
      <c r="CS175" s="215"/>
      <c r="CT175" s="215"/>
      <c r="CU175" s="215"/>
      <c r="CV175" s="215"/>
      <c r="CW175" s="215"/>
      <c r="CX175" s="215"/>
      <c r="CY175" s="215"/>
      <c r="CZ175" s="215"/>
      <c r="DA175" s="215"/>
    </row>
    <row r="176" ht="10.5" customHeight="1"/>
    <row r="177" spans="1:105" s="35" customFormat="1" ht="30" customHeight="1">
      <c r="A177" s="189" t="s">
        <v>209</v>
      </c>
      <c r="B177" s="190"/>
      <c r="C177" s="190"/>
      <c r="D177" s="190"/>
      <c r="E177" s="190"/>
      <c r="F177" s="190"/>
      <c r="G177" s="191"/>
      <c r="H177" s="189" t="s">
        <v>263</v>
      </c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1"/>
      <c r="BD177" s="189" t="s">
        <v>285</v>
      </c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BQ177" s="190"/>
      <c r="BR177" s="190"/>
      <c r="BS177" s="191"/>
      <c r="BT177" s="189" t="s">
        <v>296</v>
      </c>
      <c r="BU177" s="190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91"/>
      <c r="CJ177" s="189" t="s">
        <v>297</v>
      </c>
      <c r="CK177" s="190"/>
      <c r="CL177" s="190"/>
      <c r="CM177" s="190"/>
      <c r="CN177" s="190"/>
      <c r="CO177" s="190"/>
      <c r="CP177" s="190"/>
      <c r="CQ177" s="190"/>
      <c r="CR177" s="190"/>
      <c r="CS177" s="190"/>
      <c r="CT177" s="190"/>
      <c r="CU177" s="190"/>
      <c r="CV177" s="190"/>
      <c r="CW177" s="190"/>
      <c r="CX177" s="190"/>
      <c r="CY177" s="190"/>
      <c r="CZ177" s="190"/>
      <c r="DA177" s="191"/>
    </row>
    <row r="178" spans="1:105" s="36" customFormat="1" ht="12.75">
      <c r="A178" s="188"/>
      <c r="B178" s="188"/>
      <c r="C178" s="188"/>
      <c r="D178" s="188"/>
      <c r="E178" s="188"/>
      <c r="F178" s="188"/>
      <c r="G178" s="188"/>
      <c r="H178" s="188">
        <v>1</v>
      </c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8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88"/>
      <c r="AS178" s="188"/>
      <c r="AT178" s="188"/>
      <c r="AU178" s="188"/>
      <c r="AV178" s="188"/>
      <c r="AW178" s="188"/>
      <c r="AX178" s="188"/>
      <c r="AY178" s="188"/>
      <c r="AZ178" s="188"/>
      <c r="BA178" s="188"/>
      <c r="BB178" s="188"/>
      <c r="BC178" s="188"/>
      <c r="BD178" s="188">
        <v>2</v>
      </c>
      <c r="BE178" s="188"/>
      <c r="BF178" s="188"/>
      <c r="BG178" s="188"/>
      <c r="BH178" s="188"/>
      <c r="BI178" s="188"/>
      <c r="BJ178" s="188"/>
      <c r="BK178" s="188"/>
      <c r="BL178" s="188"/>
      <c r="BM178" s="188"/>
      <c r="BN178" s="188"/>
      <c r="BO178" s="188"/>
      <c r="BP178" s="188"/>
      <c r="BQ178" s="188"/>
      <c r="BR178" s="188"/>
      <c r="BS178" s="188"/>
      <c r="BT178" s="188">
        <v>3</v>
      </c>
      <c r="BU178" s="188"/>
      <c r="BV178" s="188"/>
      <c r="BW178" s="188"/>
      <c r="BX178" s="188"/>
      <c r="BY178" s="188"/>
      <c r="BZ178" s="188"/>
      <c r="CA178" s="188"/>
      <c r="CB178" s="188"/>
      <c r="CC178" s="188"/>
      <c r="CD178" s="188"/>
      <c r="CE178" s="188"/>
      <c r="CF178" s="188"/>
      <c r="CG178" s="188"/>
      <c r="CH178" s="188"/>
      <c r="CI178" s="188"/>
      <c r="CJ178" s="188">
        <v>4</v>
      </c>
      <c r="CK178" s="188"/>
      <c r="CL178" s="188"/>
      <c r="CM178" s="188"/>
      <c r="CN178" s="188"/>
      <c r="CO178" s="188"/>
      <c r="CP178" s="188"/>
      <c r="CQ178" s="188"/>
      <c r="CR178" s="188"/>
      <c r="CS178" s="188"/>
      <c r="CT178" s="188"/>
      <c r="CU178" s="188"/>
      <c r="CV178" s="188"/>
      <c r="CW178" s="188"/>
      <c r="CX178" s="188"/>
      <c r="CY178" s="188"/>
      <c r="CZ178" s="188"/>
      <c r="DA178" s="188"/>
    </row>
    <row r="179" spans="1:105" s="37" customFormat="1" ht="15" customHeight="1">
      <c r="A179" s="208" t="s">
        <v>369</v>
      </c>
      <c r="B179" s="208"/>
      <c r="C179" s="208"/>
      <c r="D179" s="208"/>
      <c r="E179" s="208"/>
      <c r="F179" s="208"/>
      <c r="G179" s="208"/>
      <c r="H179" s="209" t="s">
        <v>473</v>
      </c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10"/>
      <c r="BE179" s="210"/>
      <c r="BF179" s="210"/>
      <c r="BG179" s="210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  <c r="BZ179" s="210"/>
      <c r="CA179" s="210"/>
      <c r="CB179" s="210"/>
      <c r="CC179" s="210"/>
      <c r="CD179" s="210"/>
      <c r="CE179" s="210"/>
      <c r="CF179" s="210"/>
      <c r="CG179" s="210"/>
      <c r="CH179" s="210"/>
      <c r="CI179" s="210"/>
      <c r="CJ179" s="210"/>
      <c r="CK179" s="210"/>
      <c r="CL179" s="210"/>
      <c r="CM179" s="210"/>
      <c r="CN179" s="210"/>
      <c r="CO179" s="210"/>
      <c r="CP179" s="210"/>
      <c r="CQ179" s="210"/>
      <c r="CR179" s="210"/>
      <c r="CS179" s="210"/>
      <c r="CT179" s="210"/>
      <c r="CU179" s="210"/>
      <c r="CV179" s="210"/>
      <c r="CW179" s="210"/>
      <c r="CX179" s="210"/>
      <c r="CY179" s="210"/>
      <c r="CZ179" s="210"/>
      <c r="DA179" s="210"/>
    </row>
    <row r="180" spans="1:105" s="37" customFormat="1" ht="15" customHeight="1">
      <c r="A180" s="208" t="s">
        <v>244</v>
      </c>
      <c r="B180" s="208"/>
      <c r="C180" s="208"/>
      <c r="D180" s="208"/>
      <c r="E180" s="208"/>
      <c r="F180" s="208"/>
      <c r="G180" s="208"/>
      <c r="H180" s="209" t="s">
        <v>474</v>
      </c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09"/>
      <c r="AV180" s="209"/>
      <c r="AW180" s="209"/>
      <c r="AX180" s="209"/>
      <c r="AY180" s="209"/>
      <c r="AZ180" s="209"/>
      <c r="BA180" s="209"/>
      <c r="BB180" s="209"/>
      <c r="BC180" s="209"/>
      <c r="BD180" s="210"/>
      <c r="BE180" s="210"/>
      <c r="BF180" s="210"/>
      <c r="BG180" s="210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  <c r="BZ180" s="210"/>
      <c r="CA180" s="210"/>
      <c r="CB180" s="210"/>
      <c r="CC180" s="210"/>
      <c r="CD180" s="210"/>
      <c r="CE180" s="210"/>
      <c r="CF180" s="210"/>
      <c r="CG180" s="210"/>
      <c r="CH180" s="210"/>
      <c r="CI180" s="210"/>
      <c r="CJ180" s="210"/>
      <c r="CK180" s="210"/>
      <c r="CL180" s="210"/>
      <c r="CM180" s="210"/>
      <c r="CN180" s="210"/>
      <c r="CO180" s="210"/>
      <c r="CP180" s="210"/>
      <c r="CQ180" s="210"/>
      <c r="CR180" s="210"/>
      <c r="CS180" s="210"/>
      <c r="CT180" s="210"/>
      <c r="CU180" s="210"/>
      <c r="CV180" s="210"/>
      <c r="CW180" s="210"/>
      <c r="CX180" s="210"/>
      <c r="CY180" s="210"/>
      <c r="CZ180" s="210"/>
      <c r="DA180" s="210"/>
    </row>
    <row r="181" spans="1:105" s="37" customFormat="1" ht="15" customHeight="1">
      <c r="A181" s="208" t="s">
        <v>255</v>
      </c>
      <c r="B181" s="208"/>
      <c r="C181" s="208"/>
      <c r="D181" s="208"/>
      <c r="E181" s="208"/>
      <c r="F181" s="208"/>
      <c r="G181" s="208"/>
      <c r="H181" s="209" t="s">
        <v>475</v>
      </c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09"/>
      <c r="BB181" s="209"/>
      <c r="BC181" s="209"/>
      <c r="BD181" s="210"/>
      <c r="BE181" s="210"/>
      <c r="BF181" s="210"/>
      <c r="BG181" s="210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  <c r="BZ181" s="210"/>
      <c r="CA181" s="210"/>
      <c r="CB181" s="210"/>
      <c r="CC181" s="210"/>
      <c r="CD181" s="210"/>
      <c r="CE181" s="210"/>
      <c r="CF181" s="210"/>
      <c r="CG181" s="210"/>
      <c r="CH181" s="210"/>
      <c r="CI181" s="210"/>
      <c r="CJ181" s="210"/>
      <c r="CK181" s="210"/>
      <c r="CL181" s="210"/>
      <c r="CM181" s="210"/>
      <c r="CN181" s="210"/>
      <c r="CO181" s="210"/>
      <c r="CP181" s="210"/>
      <c r="CQ181" s="210"/>
      <c r="CR181" s="210"/>
      <c r="CS181" s="210"/>
      <c r="CT181" s="210"/>
      <c r="CU181" s="210"/>
      <c r="CV181" s="210"/>
      <c r="CW181" s="210"/>
      <c r="CX181" s="210"/>
      <c r="CY181" s="210"/>
      <c r="CZ181" s="210"/>
      <c r="DA181" s="210"/>
    </row>
    <row r="182" spans="1:105" s="37" customFormat="1" ht="15" customHeight="1">
      <c r="A182" s="208" t="s">
        <v>381</v>
      </c>
      <c r="B182" s="208"/>
      <c r="C182" s="208"/>
      <c r="D182" s="208"/>
      <c r="E182" s="208"/>
      <c r="F182" s="208"/>
      <c r="G182" s="208"/>
      <c r="H182" s="209" t="s">
        <v>419</v>
      </c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/>
      <c r="AY182" s="209"/>
      <c r="AZ182" s="209"/>
      <c r="BA182" s="209"/>
      <c r="BB182" s="209"/>
      <c r="BC182" s="209"/>
      <c r="BD182" s="210"/>
      <c r="BE182" s="210"/>
      <c r="BF182" s="210"/>
      <c r="BG182" s="210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  <c r="BZ182" s="210"/>
      <c r="CA182" s="210"/>
      <c r="CB182" s="210"/>
      <c r="CC182" s="210"/>
      <c r="CD182" s="210"/>
      <c r="CE182" s="210"/>
      <c r="CF182" s="210"/>
      <c r="CG182" s="210"/>
      <c r="CH182" s="210"/>
      <c r="CI182" s="210"/>
      <c r="CJ182" s="210"/>
      <c r="CK182" s="210"/>
      <c r="CL182" s="210"/>
      <c r="CM182" s="210"/>
      <c r="CN182" s="210"/>
      <c r="CO182" s="210"/>
      <c r="CP182" s="210"/>
      <c r="CQ182" s="210"/>
      <c r="CR182" s="210"/>
      <c r="CS182" s="210"/>
      <c r="CT182" s="210"/>
      <c r="CU182" s="210"/>
      <c r="CV182" s="210"/>
      <c r="CW182" s="210"/>
      <c r="CX182" s="210"/>
      <c r="CY182" s="210"/>
      <c r="CZ182" s="210"/>
      <c r="DA182" s="210"/>
    </row>
    <row r="183" spans="1:105" s="37" customFormat="1" ht="15" customHeight="1">
      <c r="A183" s="208" t="s">
        <v>383</v>
      </c>
      <c r="B183" s="208"/>
      <c r="C183" s="208"/>
      <c r="D183" s="208"/>
      <c r="E183" s="208"/>
      <c r="F183" s="208"/>
      <c r="G183" s="208"/>
      <c r="H183" s="209" t="s">
        <v>420</v>
      </c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/>
      <c r="AY183" s="209"/>
      <c r="AZ183" s="209"/>
      <c r="BA183" s="209"/>
      <c r="BB183" s="209"/>
      <c r="BC183" s="209"/>
      <c r="BD183" s="210"/>
      <c r="BE183" s="210"/>
      <c r="BF183" s="210"/>
      <c r="BG183" s="210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  <c r="BZ183" s="210"/>
      <c r="CA183" s="210"/>
      <c r="CB183" s="210"/>
      <c r="CC183" s="210"/>
      <c r="CD183" s="210"/>
      <c r="CE183" s="210"/>
      <c r="CF183" s="210"/>
      <c r="CG183" s="210"/>
      <c r="CH183" s="210"/>
      <c r="CI183" s="210"/>
      <c r="CJ183" s="210"/>
      <c r="CK183" s="210"/>
      <c r="CL183" s="210"/>
      <c r="CM183" s="210"/>
      <c r="CN183" s="210"/>
      <c r="CO183" s="210"/>
      <c r="CP183" s="210"/>
      <c r="CQ183" s="210"/>
      <c r="CR183" s="210"/>
      <c r="CS183" s="210"/>
      <c r="CT183" s="210"/>
      <c r="CU183" s="210"/>
      <c r="CV183" s="210"/>
      <c r="CW183" s="210"/>
      <c r="CX183" s="210"/>
      <c r="CY183" s="210"/>
      <c r="CZ183" s="210"/>
      <c r="DA183" s="210"/>
    </row>
    <row r="184" spans="1:105" s="37" customFormat="1" ht="15" customHeight="1">
      <c r="A184" s="208"/>
      <c r="B184" s="208"/>
      <c r="C184" s="208"/>
      <c r="D184" s="208"/>
      <c r="E184" s="208"/>
      <c r="F184" s="208"/>
      <c r="G184" s="208"/>
      <c r="H184" s="209" t="s">
        <v>476</v>
      </c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  <c r="AW184" s="209"/>
      <c r="AX184" s="209"/>
      <c r="AY184" s="209"/>
      <c r="AZ184" s="209"/>
      <c r="BA184" s="209"/>
      <c r="BB184" s="209"/>
      <c r="BC184" s="209"/>
      <c r="BD184" s="210"/>
      <c r="BE184" s="210"/>
      <c r="BF184" s="210"/>
      <c r="BG184" s="210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  <c r="BZ184" s="210"/>
      <c r="CA184" s="210"/>
      <c r="CB184" s="210"/>
      <c r="CC184" s="210"/>
      <c r="CD184" s="210"/>
      <c r="CE184" s="210"/>
      <c r="CF184" s="210"/>
      <c r="CG184" s="210"/>
      <c r="CH184" s="210"/>
      <c r="CI184" s="210"/>
      <c r="CJ184" s="210"/>
      <c r="CK184" s="210"/>
      <c r="CL184" s="210"/>
      <c r="CM184" s="210"/>
      <c r="CN184" s="210"/>
      <c r="CO184" s="210"/>
      <c r="CP184" s="210"/>
      <c r="CQ184" s="210"/>
      <c r="CR184" s="210"/>
      <c r="CS184" s="210"/>
      <c r="CT184" s="210"/>
      <c r="CU184" s="210"/>
      <c r="CV184" s="210"/>
      <c r="CW184" s="210"/>
      <c r="CX184" s="210"/>
      <c r="CY184" s="210"/>
      <c r="CZ184" s="210"/>
      <c r="DA184" s="210"/>
    </row>
    <row r="185" spans="1:105" s="37" customFormat="1" ht="31.5" customHeight="1">
      <c r="A185" s="208"/>
      <c r="B185" s="208"/>
      <c r="C185" s="208"/>
      <c r="D185" s="208"/>
      <c r="E185" s="208"/>
      <c r="F185" s="208"/>
      <c r="G185" s="208"/>
      <c r="H185" s="209" t="s">
        <v>421</v>
      </c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  <c r="AT185" s="209"/>
      <c r="AU185" s="209"/>
      <c r="AV185" s="209"/>
      <c r="AW185" s="209"/>
      <c r="AX185" s="209"/>
      <c r="AY185" s="209"/>
      <c r="AZ185" s="209"/>
      <c r="BA185" s="209"/>
      <c r="BB185" s="209"/>
      <c r="BC185" s="209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  <c r="BZ185" s="210"/>
      <c r="CA185" s="210"/>
      <c r="CB185" s="210"/>
      <c r="CC185" s="210"/>
      <c r="CD185" s="210"/>
      <c r="CE185" s="210"/>
      <c r="CF185" s="210"/>
      <c r="CG185" s="210"/>
      <c r="CH185" s="210"/>
      <c r="CI185" s="210"/>
      <c r="CJ185" s="210"/>
      <c r="CK185" s="210"/>
      <c r="CL185" s="210"/>
      <c r="CM185" s="210"/>
      <c r="CN185" s="210"/>
      <c r="CO185" s="210"/>
      <c r="CP185" s="210"/>
      <c r="CQ185" s="210"/>
      <c r="CR185" s="210"/>
      <c r="CS185" s="210"/>
      <c r="CT185" s="210"/>
      <c r="CU185" s="210"/>
      <c r="CV185" s="210"/>
      <c r="CW185" s="210"/>
      <c r="CX185" s="210"/>
      <c r="CY185" s="210"/>
      <c r="CZ185" s="210"/>
      <c r="DA185" s="210"/>
    </row>
    <row r="186" spans="1:105" s="37" customFormat="1" ht="15" customHeight="1">
      <c r="A186" s="208"/>
      <c r="B186" s="208"/>
      <c r="C186" s="208"/>
      <c r="D186" s="208"/>
      <c r="E186" s="208"/>
      <c r="F186" s="208"/>
      <c r="G186" s="208"/>
      <c r="H186" s="213" t="s">
        <v>220</v>
      </c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4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 t="s">
        <v>221</v>
      </c>
      <c r="BU186" s="210"/>
      <c r="BV186" s="210"/>
      <c r="BW186" s="210"/>
      <c r="BX186" s="210"/>
      <c r="BY186" s="210"/>
      <c r="BZ186" s="210"/>
      <c r="CA186" s="210"/>
      <c r="CB186" s="210"/>
      <c r="CC186" s="210"/>
      <c r="CD186" s="210"/>
      <c r="CE186" s="210"/>
      <c r="CF186" s="210"/>
      <c r="CG186" s="210"/>
      <c r="CH186" s="210"/>
      <c r="CI186" s="210"/>
      <c r="CJ186" s="257">
        <f>SUM(CJ179:CJ185)</f>
        <v>0</v>
      </c>
      <c r="CK186" s="257"/>
      <c r="CL186" s="257"/>
      <c r="CM186" s="257"/>
      <c r="CN186" s="257"/>
      <c r="CO186" s="257"/>
      <c r="CP186" s="257"/>
      <c r="CQ186" s="257"/>
      <c r="CR186" s="257"/>
      <c r="CS186" s="257"/>
      <c r="CT186" s="257"/>
      <c r="CU186" s="257"/>
      <c r="CV186" s="257"/>
      <c r="CW186" s="257"/>
      <c r="CX186" s="257"/>
      <c r="CY186" s="257"/>
      <c r="CZ186" s="257"/>
      <c r="DA186" s="257"/>
    </row>
  </sheetData>
  <mergeCells count="619">
    <mergeCell ref="A181:G181"/>
    <mergeCell ref="H181:BC181"/>
    <mergeCell ref="BD181:BS181"/>
    <mergeCell ref="BT181:CI181"/>
    <mergeCell ref="CJ181:DA181"/>
    <mergeCell ref="A147:G147"/>
    <mergeCell ref="H147:BC147"/>
    <mergeCell ref="BD147:BS147"/>
    <mergeCell ref="BT147:CI147"/>
    <mergeCell ref="CJ147:DA147"/>
    <mergeCell ref="A180:G180"/>
    <mergeCell ref="H180:BC180"/>
    <mergeCell ref="BD180:BS180"/>
    <mergeCell ref="BT180:CI180"/>
    <mergeCell ref="CJ180:DA180"/>
    <mergeCell ref="A167:G167"/>
    <mergeCell ref="H167:BS167"/>
    <mergeCell ref="BT167:CI167"/>
    <mergeCell ref="CJ167:DA167"/>
    <mergeCell ref="A168:G168"/>
    <mergeCell ref="H168:BS168"/>
    <mergeCell ref="BT168:CI168"/>
    <mergeCell ref="CJ168:DA168"/>
    <mergeCell ref="A169:G169"/>
    <mergeCell ref="CJ184:DA184"/>
    <mergeCell ref="A171:G171"/>
    <mergeCell ref="H171:BS171"/>
    <mergeCell ref="BT171:CI171"/>
    <mergeCell ref="CJ171:DA171"/>
    <mergeCell ref="A172:G172"/>
    <mergeCell ref="H172:BS172"/>
    <mergeCell ref="BT172:CI172"/>
    <mergeCell ref="CJ172:DA172"/>
    <mergeCell ref="A182:G182"/>
    <mergeCell ref="H182:BC182"/>
    <mergeCell ref="BD182:BS182"/>
    <mergeCell ref="BT182:CI182"/>
    <mergeCell ref="CJ182:DA182"/>
    <mergeCell ref="A175:DA175"/>
    <mergeCell ref="A177:G177"/>
    <mergeCell ref="H177:BC177"/>
    <mergeCell ref="BD177:BS177"/>
    <mergeCell ref="BT177:CI177"/>
    <mergeCell ref="CJ177:DA177"/>
    <mergeCell ref="A178:G178"/>
    <mergeCell ref="H178:BC178"/>
    <mergeCell ref="BD178:BS178"/>
    <mergeCell ref="BT178:CI178"/>
    <mergeCell ref="H169:BS169"/>
    <mergeCell ref="BT169:CI169"/>
    <mergeCell ref="CJ169:DA169"/>
    <mergeCell ref="A164:G164"/>
    <mergeCell ref="H164:BS164"/>
    <mergeCell ref="BT164:CI164"/>
    <mergeCell ref="CJ164:DA164"/>
    <mergeCell ref="A165:G165"/>
    <mergeCell ref="H165:BS165"/>
    <mergeCell ref="BT165:CI165"/>
    <mergeCell ref="CJ165:DA165"/>
    <mergeCell ref="A166:G166"/>
    <mergeCell ref="H166:BS166"/>
    <mergeCell ref="BT166:CI166"/>
    <mergeCell ref="CJ166:DA166"/>
    <mergeCell ref="A161:G161"/>
    <mergeCell ref="H161:BS161"/>
    <mergeCell ref="BT161:CI161"/>
    <mergeCell ref="CJ161:DA161"/>
    <mergeCell ref="A162:G162"/>
    <mergeCell ref="H162:BS162"/>
    <mergeCell ref="BT162:CI162"/>
    <mergeCell ref="CJ162:DA162"/>
    <mergeCell ref="A163:G163"/>
    <mergeCell ref="H163:BS163"/>
    <mergeCell ref="BT163:CI163"/>
    <mergeCell ref="CJ163:DA163"/>
    <mergeCell ref="A148:G148"/>
    <mergeCell ref="H148:BC148"/>
    <mergeCell ref="BD148:BS148"/>
    <mergeCell ref="BT148:CI148"/>
    <mergeCell ref="CJ148:DA148"/>
    <mergeCell ref="A149:G149"/>
    <mergeCell ref="H149:BC149"/>
    <mergeCell ref="BD149:BS149"/>
    <mergeCell ref="BT149:CI149"/>
    <mergeCell ref="CJ149:DA149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46:DA146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1:G141"/>
    <mergeCell ref="H141:BC141"/>
    <mergeCell ref="BD141:BS141"/>
    <mergeCell ref="BT141:CI141"/>
    <mergeCell ref="CJ141:DA141"/>
    <mergeCell ref="A142:G142"/>
    <mergeCell ref="H142:BC142"/>
    <mergeCell ref="BD142:BS142"/>
    <mergeCell ref="BT142:CI142"/>
    <mergeCell ref="CJ142:DA142"/>
    <mergeCell ref="A139:G139"/>
    <mergeCell ref="H139:BC139"/>
    <mergeCell ref="BD139:BS139"/>
    <mergeCell ref="BT139:CI139"/>
    <mergeCell ref="CJ139:DA139"/>
    <mergeCell ref="A140:G140"/>
    <mergeCell ref="H140:BC140"/>
    <mergeCell ref="BD140:BS140"/>
    <mergeCell ref="BT140:CI140"/>
    <mergeCell ref="CJ140:DA140"/>
    <mergeCell ref="A121:G121"/>
    <mergeCell ref="H121:AO121"/>
    <mergeCell ref="AP121:BE121"/>
    <mergeCell ref="BF121:BU121"/>
    <mergeCell ref="BV121:CK121"/>
    <mergeCell ref="CL121:DA121"/>
    <mergeCell ref="A122:G122"/>
    <mergeCell ref="H122:AO122"/>
    <mergeCell ref="AP122:BE122"/>
    <mergeCell ref="BF122:BU122"/>
    <mergeCell ref="BV122:CK122"/>
    <mergeCell ref="CL122:DA122"/>
    <mergeCell ref="A104:G104"/>
    <mergeCell ref="H104:AO104"/>
    <mergeCell ref="AP104:BE104"/>
    <mergeCell ref="BF104:BU104"/>
    <mergeCell ref="BV104:CK104"/>
    <mergeCell ref="CL104:DA104"/>
    <mergeCell ref="A103:G103"/>
    <mergeCell ref="H103:AO103"/>
    <mergeCell ref="AP103:BE103"/>
    <mergeCell ref="BF103:BU103"/>
    <mergeCell ref="BV103:CK103"/>
    <mergeCell ref="CL103:DA103"/>
    <mergeCell ref="A98:G98"/>
    <mergeCell ref="H98:AO98"/>
    <mergeCell ref="AP98:BE98"/>
    <mergeCell ref="BF98:BU98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100:G100"/>
    <mergeCell ref="H100:AO100"/>
    <mergeCell ref="AP100:BE100"/>
    <mergeCell ref="BF100:BU100"/>
    <mergeCell ref="BV100:CK100"/>
    <mergeCell ref="CL100:DA100"/>
    <mergeCell ref="A102:G102"/>
    <mergeCell ref="H102:AO102"/>
    <mergeCell ref="AP102:BE102"/>
    <mergeCell ref="BF102:BU102"/>
    <mergeCell ref="BV102:CK102"/>
    <mergeCell ref="CL102:DA102"/>
    <mergeCell ref="A101:G101"/>
    <mergeCell ref="H101:AO101"/>
    <mergeCell ref="AP101:BE101"/>
    <mergeCell ref="BF101:BU101"/>
    <mergeCell ref="BV101:CK101"/>
    <mergeCell ref="CL101:DA101"/>
    <mergeCell ref="A186:G186"/>
    <mergeCell ref="H186:BC186"/>
    <mergeCell ref="BD186:BS186"/>
    <mergeCell ref="BT186:CI186"/>
    <mergeCell ref="CJ186:DA186"/>
    <mergeCell ref="A179:G179"/>
    <mergeCell ref="H179:BC179"/>
    <mergeCell ref="BD179:BS179"/>
    <mergeCell ref="BT179:CI179"/>
    <mergeCell ref="CJ179:DA179"/>
    <mergeCell ref="A185:G185"/>
    <mergeCell ref="H185:BC185"/>
    <mergeCell ref="BD185:BS185"/>
    <mergeCell ref="BT185:CI185"/>
    <mergeCell ref="CJ185:DA185"/>
    <mergeCell ref="A183:G183"/>
    <mergeCell ref="H183:BC183"/>
    <mergeCell ref="BD183:BS183"/>
    <mergeCell ref="BT183:CI183"/>
    <mergeCell ref="CJ183:DA183"/>
    <mergeCell ref="A184:G184"/>
    <mergeCell ref="H184:BC184"/>
    <mergeCell ref="BD184:BS184"/>
    <mergeCell ref="BT184:CI184"/>
    <mergeCell ref="CJ178:DA178"/>
    <mergeCell ref="A157:G157"/>
    <mergeCell ref="H157:BS157"/>
    <mergeCell ref="BT157:CI157"/>
    <mergeCell ref="CJ157:DA157"/>
    <mergeCell ref="A170:G170"/>
    <mergeCell ref="H170:BS170"/>
    <mergeCell ref="BT170:CI170"/>
    <mergeCell ref="CJ170:DA170"/>
    <mergeCell ref="A173:G173"/>
    <mergeCell ref="H173:BS173"/>
    <mergeCell ref="BT173:CI173"/>
    <mergeCell ref="CJ173:DA173"/>
    <mergeCell ref="A158:G158"/>
    <mergeCell ref="H158:BS158"/>
    <mergeCell ref="BT158:CI158"/>
    <mergeCell ref="CJ158:DA158"/>
    <mergeCell ref="A159:G159"/>
    <mergeCell ref="H159:BS159"/>
    <mergeCell ref="BT159:CI159"/>
    <mergeCell ref="CJ159:DA159"/>
    <mergeCell ref="A160:G160"/>
    <mergeCell ref="H160:BS160"/>
    <mergeCell ref="BT160:CI160"/>
    <mergeCell ref="CJ160:DA160"/>
    <mergeCell ref="A153:DA153"/>
    <mergeCell ref="A155:G155"/>
    <mergeCell ref="H155:BS155"/>
    <mergeCell ref="BT155:CI155"/>
    <mergeCell ref="CJ155:DA155"/>
    <mergeCell ref="A156:G156"/>
    <mergeCell ref="H156:BS156"/>
    <mergeCell ref="BT156:CI156"/>
    <mergeCell ref="CJ156:DA156"/>
    <mergeCell ref="A150:G150"/>
    <mergeCell ref="H150:BC150"/>
    <mergeCell ref="BD150:BS150"/>
    <mergeCell ref="BT150:CI150"/>
    <mergeCell ref="CJ150:DA150"/>
    <mergeCell ref="A151:G151"/>
    <mergeCell ref="H151:BC151"/>
    <mergeCell ref="BD151:BS151"/>
    <mergeCell ref="BT151:CI151"/>
    <mergeCell ref="CJ151:DA151"/>
    <mergeCell ref="A137:G137"/>
    <mergeCell ref="H137:BC137"/>
    <mergeCell ref="BD137:BS137"/>
    <mergeCell ref="BT137:CI137"/>
    <mergeCell ref="CJ137:DA137"/>
    <mergeCell ref="A138:G138"/>
    <mergeCell ref="H138:BC138"/>
    <mergeCell ref="BD138:BS138"/>
    <mergeCell ref="BT138:CI138"/>
    <mergeCell ref="CJ138:DA138"/>
    <mergeCell ref="A132:G132"/>
    <mergeCell ref="H132:BC132"/>
    <mergeCell ref="BD132:BS132"/>
    <mergeCell ref="BT132:CI132"/>
    <mergeCell ref="CJ132:DA132"/>
    <mergeCell ref="A134:DA134"/>
    <mergeCell ref="A136:G136"/>
    <mergeCell ref="H136:BC136"/>
    <mergeCell ref="BD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26:DA126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3:G123"/>
    <mergeCell ref="H123:AO123"/>
    <mergeCell ref="AP123:BE123"/>
    <mergeCell ref="BF123:BU123"/>
    <mergeCell ref="BV123:CK123"/>
    <mergeCell ref="CL123:DA123"/>
    <mergeCell ref="A124:G124"/>
    <mergeCell ref="H124:AO124"/>
    <mergeCell ref="AP124:BE124"/>
    <mergeCell ref="BF124:BU124"/>
    <mergeCell ref="BV124:CK124"/>
    <mergeCell ref="CL124:DA124"/>
    <mergeCell ref="A119:G119"/>
    <mergeCell ref="H119:AO119"/>
    <mergeCell ref="AP119:BE119"/>
    <mergeCell ref="BF119:BU119"/>
    <mergeCell ref="BV119:CK119"/>
    <mergeCell ref="CL119:DA119"/>
    <mergeCell ref="A120:G120"/>
    <mergeCell ref="H120:AO120"/>
    <mergeCell ref="AP120:BE120"/>
    <mergeCell ref="BF120:BU120"/>
    <mergeCell ref="BV120:CK120"/>
    <mergeCell ref="CL120:DA120"/>
    <mergeCell ref="A114:G114"/>
    <mergeCell ref="H114:BC114"/>
    <mergeCell ref="BD114:BS114"/>
    <mergeCell ref="BT114:CI114"/>
    <mergeCell ref="CJ114:DA114"/>
    <mergeCell ref="A116:DA116"/>
    <mergeCell ref="A118:G118"/>
    <mergeCell ref="H118:AO118"/>
    <mergeCell ref="AP118:BE118"/>
    <mergeCell ref="BF118:BU118"/>
    <mergeCell ref="BV118:CK118"/>
    <mergeCell ref="CL118:DA118"/>
    <mergeCell ref="A112:G112"/>
    <mergeCell ref="H112:BC112"/>
    <mergeCell ref="BD112:BS112"/>
    <mergeCell ref="BT112:CI112"/>
    <mergeCell ref="CJ112:DA112"/>
    <mergeCell ref="A113:G113"/>
    <mergeCell ref="H113:BC113"/>
    <mergeCell ref="BD113:BS113"/>
    <mergeCell ref="BT113:CI113"/>
    <mergeCell ref="CJ113:DA113"/>
    <mergeCell ref="A108:DA108"/>
    <mergeCell ref="A110:G110"/>
    <mergeCell ref="H110:BC110"/>
    <mergeCell ref="BD110:BS110"/>
    <mergeCell ref="BT110:CI110"/>
    <mergeCell ref="CJ110:DA110"/>
    <mergeCell ref="A111:G111"/>
    <mergeCell ref="H111:BC111"/>
    <mergeCell ref="BD111:BS111"/>
    <mergeCell ref="BT111:CI111"/>
    <mergeCell ref="CJ111:DA111"/>
    <mergeCell ref="A105:G105"/>
    <mergeCell ref="H105:AO105"/>
    <mergeCell ref="AP105:BE105"/>
    <mergeCell ref="BF105:BU105"/>
    <mergeCell ref="BV105:CK105"/>
    <mergeCell ref="CL105:DA105"/>
    <mergeCell ref="A106:G106"/>
    <mergeCell ref="H106:AO106"/>
    <mergeCell ref="AP106:BE106"/>
    <mergeCell ref="BF106:BU106"/>
    <mergeCell ref="BV106:CK106"/>
    <mergeCell ref="CL106:DA106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6383" man="1"/>
    <brk id="86" max="16383" man="1"/>
    <brk id="1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E25"/>
  <sheetViews>
    <sheetView view="pageBreakPreview" zoomScaleSheetLayoutView="100" workbookViewId="0" topLeftCell="A1">
      <selection activeCell="A10" sqref="A10:FE10"/>
    </sheetView>
  </sheetViews>
  <sheetFormatPr defaultColWidth="0.875" defaultRowHeight="12.75"/>
  <cols>
    <col min="1" max="16384" width="0.875" style="27" customWidth="1"/>
  </cols>
  <sheetData>
    <row r="1" s="26" customFormat="1" ht="12">
      <c r="DA1" s="26" t="s">
        <v>200</v>
      </c>
    </row>
    <row r="2" spans="105:161" s="26" customFormat="1" ht="47.25" customHeight="1">
      <c r="DA2" s="195" t="s">
        <v>201</v>
      </c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</row>
    <row r="3" ht="3" customHeight="1"/>
    <row r="4" s="28" customFormat="1" ht="11.25">
      <c r="DA4" s="28" t="s">
        <v>202</v>
      </c>
    </row>
    <row r="6" s="29" customFormat="1" ht="15">
      <c r="FE6" s="30" t="s">
        <v>203</v>
      </c>
    </row>
    <row r="8" spans="1:161" s="31" customFormat="1" ht="15.75">
      <c r="A8" s="196" t="s">
        <v>204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</row>
    <row r="10" spans="1:161" s="29" customFormat="1" ht="15">
      <c r="A10" s="197" t="s">
        <v>205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</row>
    <row r="11" ht="6" customHeight="1"/>
    <row r="12" spans="1:161" s="32" customFormat="1" ht="14.25">
      <c r="A12" s="32" t="s">
        <v>206</v>
      </c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</row>
    <row r="13" spans="24:161" s="32" customFormat="1" ht="6" customHeight="1"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</row>
    <row r="14" spans="1:161" s="32" customFormat="1" ht="14.25">
      <c r="A14" s="199" t="s">
        <v>207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</row>
    <row r="15" ht="9.75" customHeight="1"/>
    <row r="16" spans="1:161" s="29" customFormat="1" ht="15">
      <c r="A16" s="197" t="s">
        <v>208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</row>
    <row r="17" ht="10.5" customHeight="1"/>
    <row r="18" spans="1:161" s="35" customFormat="1" ht="13.5" customHeight="1">
      <c r="A18" s="189" t="s">
        <v>209</v>
      </c>
      <c r="B18" s="190"/>
      <c r="C18" s="190"/>
      <c r="D18" s="190"/>
      <c r="E18" s="190"/>
      <c r="F18" s="191"/>
      <c r="G18" s="189" t="s">
        <v>210</v>
      </c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1"/>
      <c r="Y18" s="189" t="s">
        <v>211</v>
      </c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1"/>
      <c r="AO18" s="204" t="s">
        <v>212</v>
      </c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6"/>
      <c r="DI18" s="189" t="s">
        <v>213</v>
      </c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1"/>
      <c r="DY18" s="189" t="s">
        <v>214</v>
      </c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1"/>
      <c r="EO18" s="189" t="s">
        <v>215</v>
      </c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1"/>
    </row>
    <row r="19" spans="1:161" s="35" customFormat="1" ht="13.5" customHeight="1">
      <c r="A19" s="201"/>
      <c r="B19" s="202"/>
      <c r="C19" s="202"/>
      <c r="D19" s="202"/>
      <c r="E19" s="202"/>
      <c r="F19" s="203"/>
      <c r="G19" s="201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3"/>
      <c r="Y19" s="201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3"/>
      <c r="AO19" s="189" t="s">
        <v>216</v>
      </c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1"/>
      <c r="BF19" s="204" t="s">
        <v>2</v>
      </c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6"/>
      <c r="DI19" s="201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3"/>
      <c r="DY19" s="201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3"/>
      <c r="EO19" s="201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3"/>
    </row>
    <row r="20" spans="1:161" s="35" customFormat="1" ht="39.75" customHeight="1">
      <c r="A20" s="192"/>
      <c r="B20" s="193"/>
      <c r="C20" s="193"/>
      <c r="D20" s="193"/>
      <c r="E20" s="193"/>
      <c r="F20" s="194"/>
      <c r="G20" s="192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4"/>
      <c r="Y20" s="192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4"/>
      <c r="AO20" s="192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4"/>
      <c r="BF20" s="207" t="s">
        <v>217</v>
      </c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 t="s">
        <v>218</v>
      </c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 t="s">
        <v>219</v>
      </c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192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4"/>
      <c r="DY20" s="192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4"/>
      <c r="EO20" s="192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4"/>
    </row>
    <row r="21" spans="1:161" s="36" customFormat="1" ht="12.75">
      <c r="A21" s="188">
        <v>1</v>
      </c>
      <c r="B21" s="188"/>
      <c r="C21" s="188"/>
      <c r="D21" s="188"/>
      <c r="E21" s="188"/>
      <c r="F21" s="188"/>
      <c r="G21" s="188">
        <v>2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>
        <v>3</v>
      </c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>
        <v>4</v>
      </c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>
        <v>5</v>
      </c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>
        <v>6</v>
      </c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>
        <v>7</v>
      </c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>
        <v>8</v>
      </c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>
        <v>9</v>
      </c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>
        <v>10</v>
      </c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</row>
    <row r="22" spans="1:161" s="37" customFormat="1" ht="15" customHeight="1">
      <c r="A22" s="208"/>
      <c r="B22" s="208"/>
      <c r="C22" s="208"/>
      <c r="D22" s="208"/>
      <c r="E22" s="208"/>
      <c r="F22" s="208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</row>
    <row r="23" spans="1:161" s="37" customFormat="1" ht="15" customHeight="1">
      <c r="A23" s="208"/>
      <c r="B23" s="208"/>
      <c r="C23" s="208"/>
      <c r="D23" s="208"/>
      <c r="E23" s="208"/>
      <c r="F23" s="208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</row>
    <row r="24" spans="1:161" s="37" customFormat="1" ht="15" customHeight="1">
      <c r="A24" s="208"/>
      <c r="B24" s="208"/>
      <c r="C24" s="208"/>
      <c r="D24" s="208"/>
      <c r="E24" s="208"/>
      <c r="F24" s="208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</row>
    <row r="25" spans="1:161" s="37" customFormat="1" ht="15" customHeight="1">
      <c r="A25" s="212" t="s">
        <v>220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4"/>
      <c r="Y25" s="210" t="s">
        <v>221</v>
      </c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 t="s">
        <v>221</v>
      </c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 t="s">
        <v>221</v>
      </c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 t="s">
        <v>221</v>
      </c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 t="s">
        <v>221</v>
      </c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 t="s">
        <v>221</v>
      </c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</row>
  </sheetData>
  <mergeCells count="68">
    <mergeCell ref="A25:X25"/>
    <mergeCell ref="Y25:AN25"/>
    <mergeCell ref="AO25:BE25"/>
    <mergeCell ref="BF25:BW25"/>
    <mergeCell ref="BX25:CP25"/>
    <mergeCell ref="CQ25:DH25"/>
    <mergeCell ref="DI25:DX25"/>
    <mergeCell ref="DI23:DX23"/>
    <mergeCell ref="DY23:EN23"/>
    <mergeCell ref="EO23:FE23"/>
    <mergeCell ref="DY25:EN25"/>
    <mergeCell ref="EO25:FE25"/>
    <mergeCell ref="DI24:DX24"/>
    <mergeCell ref="DY24:EN24"/>
    <mergeCell ref="EO24:FE24"/>
    <mergeCell ref="DI22:DX22"/>
    <mergeCell ref="DY22:EN22"/>
    <mergeCell ref="EO22:FE22"/>
    <mergeCell ref="BX23:CP23"/>
    <mergeCell ref="CQ23:DH23"/>
    <mergeCell ref="CQ22:DH22"/>
    <mergeCell ref="A21:F21"/>
    <mergeCell ref="G21:X21"/>
    <mergeCell ref="Y21:AN21"/>
    <mergeCell ref="BX24:CP24"/>
    <mergeCell ref="CQ24:DH24"/>
    <mergeCell ref="A23:F23"/>
    <mergeCell ref="G23:X23"/>
    <mergeCell ref="Y23:AN23"/>
    <mergeCell ref="AO23:BE23"/>
    <mergeCell ref="BF23:BW23"/>
    <mergeCell ref="A24:F24"/>
    <mergeCell ref="G24:X24"/>
    <mergeCell ref="Y24:AN24"/>
    <mergeCell ref="AO24:BE24"/>
    <mergeCell ref="BF24:BW24"/>
    <mergeCell ref="BX22:CP22"/>
    <mergeCell ref="A22:F22"/>
    <mergeCell ref="G22:X22"/>
    <mergeCell ref="Y22:AN22"/>
    <mergeCell ref="AO22:BE22"/>
    <mergeCell ref="BF22:BW22"/>
    <mergeCell ref="BF19:DH19"/>
    <mergeCell ref="BF20:BW20"/>
    <mergeCell ref="BX20:CP20"/>
    <mergeCell ref="CQ20:DH20"/>
    <mergeCell ref="EO21:FE21"/>
    <mergeCell ref="BF21:BW21"/>
    <mergeCell ref="BX21:CP21"/>
    <mergeCell ref="CQ21:DH21"/>
    <mergeCell ref="DI21:DX21"/>
    <mergeCell ref="DY21:EN21"/>
    <mergeCell ref="AO21:BE21"/>
    <mergeCell ref="AO19:BE20"/>
    <mergeCell ref="DA2:FE2"/>
    <mergeCell ref="A8:FE8"/>
    <mergeCell ref="A10:FE10"/>
    <mergeCell ref="X12:FE12"/>
    <mergeCell ref="A14:AO14"/>
    <mergeCell ref="AP14:FE14"/>
    <mergeCell ref="A16:FE16"/>
    <mergeCell ref="A18:F20"/>
    <mergeCell ref="G18:X20"/>
    <mergeCell ref="Y18:AN20"/>
    <mergeCell ref="AO18:DH18"/>
    <mergeCell ref="DI18:DX20"/>
    <mergeCell ref="DY18:EN20"/>
    <mergeCell ref="EO18:FE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A147"/>
  <sheetViews>
    <sheetView view="pageBreakPreview" zoomScaleSheetLayoutView="100" workbookViewId="0" topLeftCell="A43">
      <selection activeCell="EK33" sqref="EK33"/>
    </sheetView>
  </sheetViews>
  <sheetFormatPr defaultColWidth="0.875" defaultRowHeight="12" customHeight="1"/>
  <cols>
    <col min="1" max="16384" width="0.875" style="29" customWidth="1"/>
  </cols>
  <sheetData>
    <row r="1" ht="3" customHeight="1"/>
    <row r="2" spans="1:105" s="32" customFormat="1" ht="14.25">
      <c r="A2" s="197" t="s">
        <v>222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</row>
    <row r="3" ht="10.5" customHeight="1"/>
    <row r="4" spans="1:105" s="35" customFormat="1" ht="45" customHeight="1">
      <c r="A4" s="189" t="s">
        <v>209</v>
      </c>
      <c r="B4" s="190"/>
      <c r="C4" s="190"/>
      <c r="D4" s="190"/>
      <c r="E4" s="190"/>
      <c r="F4" s="191"/>
      <c r="G4" s="189" t="s">
        <v>223</v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1"/>
      <c r="AE4" s="189" t="s">
        <v>224</v>
      </c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1"/>
      <c r="BD4" s="189" t="s">
        <v>225</v>
      </c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1"/>
      <c r="BT4" s="189" t="s">
        <v>226</v>
      </c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1"/>
      <c r="CJ4" s="189" t="s">
        <v>227</v>
      </c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1"/>
    </row>
    <row r="5" spans="1:105" s="36" customFormat="1" ht="12.75">
      <c r="A5" s="188">
        <v>1</v>
      </c>
      <c r="B5" s="188"/>
      <c r="C5" s="188"/>
      <c r="D5" s="188"/>
      <c r="E5" s="188"/>
      <c r="F5" s="188"/>
      <c r="G5" s="188">
        <v>2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>
        <v>3</v>
      </c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>
        <v>4</v>
      </c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>
        <v>5</v>
      </c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>
        <v>6</v>
      </c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</row>
    <row r="6" spans="1:105" s="37" customFormat="1" ht="15" customHeight="1">
      <c r="A6" s="208"/>
      <c r="B6" s="208"/>
      <c r="C6" s="208"/>
      <c r="D6" s="208"/>
      <c r="E6" s="208"/>
      <c r="F6" s="208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</row>
    <row r="7" spans="1:105" s="37" customFormat="1" ht="15" customHeight="1">
      <c r="A7" s="208"/>
      <c r="B7" s="208"/>
      <c r="C7" s="208"/>
      <c r="D7" s="208"/>
      <c r="E7" s="208"/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</row>
    <row r="8" spans="1:105" s="37" customFormat="1" ht="15" customHeight="1">
      <c r="A8" s="208"/>
      <c r="B8" s="208"/>
      <c r="C8" s="208"/>
      <c r="D8" s="208"/>
      <c r="E8" s="208"/>
      <c r="F8" s="208"/>
      <c r="G8" s="213" t="s">
        <v>220</v>
      </c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  <c r="AE8" s="210" t="s">
        <v>221</v>
      </c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 t="s">
        <v>221</v>
      </c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 t="s">
        <v>221</v>
      </c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</row>
    <row r="10" spans="1:105" s="32" customFormat="1" ht="14.25">
      <c r="A10" s="197" t="s">
        <v>228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</row>
    <row r="11" ht="10.5" customHeight="1"/>
    <row r="12" spans="1:105" s="35" customFormat="1" ht="55.5" customHeight="1">
      <c r="A12" s="189" t="s">
        <v>209</v>
      </c>
      <c r="B12" s="190"/>
      <c r="C12" s="190"/>
      <c r="D12" s="190"/>
      <c r="E12" s="190"/>
      <c r="F12" s="191"/>
      <c r="G12" s="189" t="s">
        <v>223</v>
      </c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1"/>
      <c r="AE12" s="189" t="s">
        <v>229</v>
      </c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1"/>
      <c r="AZ12" s="189" t="s">
        <v>230</v>
      </c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1"/>
      <c r="BR12" s="189" t="s">
        <v>231</v>
      </c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1"/>
      <c r="CJ12" s="189" t="s">
        <v>227</v>
      </c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1"/>
    </row>
    <row r="13" spans="1:105" s="36" customFormat="1" ht="12.75">
      <c r="A13" s="188">
        <v>1</v>
      </c>
      <c r="B13" s="188"/>
      <c r="C13" s="188"/>
      <c r="D13" s="188"/>
      <c r="E13" s="188"/>
      <c r="F13" s="188"/>
      <c r="G13" s="188">
        <v>2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>
        <v>3</v>
      </c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>
        <v>4</v>
      </c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>
        <v>5</v>
      </c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>
        <v>6</v>
      </c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</row>
    <row r="14" spans="1:105" s="37" customFormat="1" ht="15" customHeight="1">
      <c r="A14" s="208"/>
      <c r="B14" s="208"/>
      <c r="C14" s="208"/>
      <c r="D14" s="208"/>
      <c r="E14" s="208"/>
      <c r="F14" s="208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</row>
    <row r="15" spans="1:105" s="37" customFormat="1" ht="15" customHeight="1">
      <c r="A15" s="208"/>
      <c r="B15" s="208"/>
      <c r="C15" s="208"/>
      <c r="D15" s="208"/>
      <c r="E15" s="208"/>
      <c r="F15" s="208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</row>
    <row r="16" spans="1:105" s="37" customFormat="1" ht="15" customHeight="1">
      <c r="A16" s="208"/>
      <c r="B16" s="208"/>
      <c r="C16" s="208"/>
      <c r="D16" s="208"/>
      <c r="E16" s="208"/>
      <c r="F16" s="208"/>
      <c r="G16" s="213" t="s">
        <v>220</v>
      </c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4"/>
      <c r="AE16" s="210" t="s">
        <v>221</v>
      </c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 t="s">
        <v>221</v>
      </c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 t="s">
        <v>221</v>
      </c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</row>
    <row r="18" spans="1:105" s="32" customFormat="1" ht="41.25" customHeight="1">
      <c r="A18" s="215" t="s">
        <v>232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</row>
    <row r="19" ht="10.5" customHeight="1"/>
    <row r="20" spans="1:105" ht="55.5" customHeight="1">
      <c r="A20" s="189" t="s">
        <v>209</v>
      </c>
      <c r="B20" s="190"/>
      <c r="C20" s="190"/>
      <c r="D20" s="190"/>
      <c r="E20" s="190"/>
      <c r="F20" s="191"/>
      <c r="G20" s="189" t="s">
        <v>233</v>
      </c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1"/>
      <c r="BW20" s="189" t="s">
        <v>234</v>
      </c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1"/>
      <c r="CM20" s="189" t="s">
        <v>235</v>
      </c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1"/>
    </row>
    <row r="21" spans="1:105" s="27" customFormat="1" ht="12.75">
      <c r="A21" s="188">
        <v>1</v>
      </c>
      <c r="B21" s="188"/>
      <c r="C21" s="188"/>
      <c r="D21" s="188"/>
      <c r="E21" s="188"/>
      <c r="F21" s="188"/>
      <c r="G21" s="188">
        <v>2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>
        <v>3</v>
      </c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>
        <v>4</v>
      </c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</row>
    <row r="22" spans="1:105" ht="15" customHeight="1">
      <c r="A22" s="208" t="s">
        <v>236</v>
      </c>
      <c r="B22" s="208"/>
      <c r="C22" s="208"/>
      <c r="D22" s="208"/>
      <c r="E22" s="208"/>
      <c r="F22" s="208"/>
      <c r="G22" s="38"/>
      <c r="H22" s="216" t="s">
        <v>237</v>
      </c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7"/>
      <c r="BW22" s="210" t="s">
        <v>221</v>
      </c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</row>
    <row r="23" spans="1:105" s="27" customFormat="1" ht="12.75">
      <c r="A23" s="218" t="s">
        <v>238</v>
      </c>
      <c r="B23" s="219"/>
      <c r="C23" s="219"/>
      <c r="D23" s="219"/>
      <c r="E23" s="219"/>
      <c r="F23" s="220"/>
      <c r="G23" s="39"/>
      <c r="H23" s="224" t="s">
        <v>2</v>
      </c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5"/>
      <c r="BW23" s="226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8"/>
      <c r="CM23" s="226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8"/>
    </row>
    <row r="24" spans="1:105" s="27" customFormat="1" ht="12.75">
      <c r="A24" s="221"/>
      <c r="B24" s="222"/>
      <c r="C24" s="222"/>
      <c r="D24" s="222"/>
      <c r="E24" s="222"/>
      <c r="F24" s="223"/>
      <c r="G24" s="40"/>
      <c r="H24" s="238" t="s">
        <v>239</v>
      </c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9"/>
      <c r="BW24" s="229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1"/>
      <c r="CM24" s="229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1"/>
    </row>
    <row r="25" spans="1:105" s="27" customFormat="1" ht="13.5" customHeight="1">
      <c r="A25" s="208" t="s">
        <v>240</v>
      </c>
      <c r="B25" s="208"/>
      <c r="C25" s="208"/>
      <c r="D25" s="208"/>
      <c r="E25" s="208"/>
      <c r="F25" s="208"/>
      <c r="G25" s="38"/>
      <c r="H25" s="240" t="s">
        <v>241</v>
      </c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1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</row>
    <row r="26" spans="1:105" s="27" customFormat="1" ht="26.25" customHeight="1">
      <c r="A26" s="208" t="s">
        <v>242</v>
      </c>
      <c r="B26" s="208"/>
      <c r="C26" s="208"/>
      <c r="D26" s="208"/>
      <c r="E26" s="208"/>
      <c r="F26" s="208"/>
      <c r="G26" s="38"/>
      <c r="H26" s="240" t="s">
        <v>243</v>
      </c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1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</row>
    <row r="27" spans="1:105" s="27" customFormat="1" ht="26.25" customHeight="1">
      <c r="A27" s="208" t="s">
        <v>244</v>
      </c>
      <c r="B27" s="208"/>
      <c r="C27" s="208"/>
      <c r="D27" s="208"/>
      <c r="E27" s="208"/>
      <c r="F27" s="208"/>
      <c r="G27" s="38"/>
      <c r="H27" s="216" t="s">
        <v>245</v>
      </c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7"/>
      <c r="BW27" s="210" t="s">
        <v>221</v>
      </c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</row>
    <row r="28" spans="1:105" s="27" customFormat="1" ht="12.75">
      <c r="A28" s="218" t="s">
        <v>246</v>
      </c>
      <c r="B28" s="219"/>
      <c r="C28" s="219"/>
      <c r="D28" s="219"/>
      <c r="E28" s="219"/>
      <c r="F28" s="220"/>
      <c r="G28" s="39"/>
      <c r="H28" s="224" t="s">
        <v>2</v>
      </c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5"/>
      <c r="BW28" s="226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8"/>
      <c r="CM28" s="226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8"/>
    </row>
    <row r="29" spans="1:105" s="27" customFormat="1" ht="25.5" customHeight="1">
      <c r="A29" s="221"/>
      <c r="B29" s="222"/>
      <c r="C29" s="222"/>
      <c r="D29" s="222"/>
      <c r="E29" s="222"/>
      <c r="F29" s="223"/>
      <c r="G29" s="40"/>
      <c r="H29" s="238" t="s">
        <v>247</v>
      </c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9"/>
      <c r="BW29" s="229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1"/>
      <c r="CM29" s="229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1"/>
    </row>
    <row r="30" spans="1:105" s="27" customFormat="1" ht="26.25" customHeight="1">
      <c r="A30" s="208" t="s">
        <v>248</v>
      </c>
      <c r="B30" s="208"/>
      <c r="C30" s="208"/>
      <c r="D30" s="208"/>
      <c r="E30" s="208"/>
      <c r="F30" s="208"/>
      <c r="G30" s="38"/>
      <c r="H30" s="240" t="s">
        <v>249</v>
      </c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1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</row>
    <row r="31" spans="1:105" s="27" customFormat="1" ht="27" customHeight="1">
      <c r="A31" s="208" t="s">
        <v>250</v>
      </c>
      <c r="B31" s="208"/>
      <c r="C31" s="208"/>
      <c r="D31" s="208"/>
      <c r="E31" s="208"/>
      <c r="F31" s="208"/>
      <c r="G31" s="38"/>
      <c r="H31" s="240" t="s">
        <v>251</v>
      </c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1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</row>
    <row r="32" spans="1:105" s="27" customFormat="1" ht="27" customHeight="1">
      <c r="A32" s="208" t="s">
        <v>252</v>
      </c>
      <c r="B32" s="208"/>
      <c r="C32" s="208"/>
      <c r="D32" s="208"/>
      <c r="E32" s="208"/>
      <c r="F32" s="208"/>
      <c r="G32" s="38"/>
      <c r="H32" s="240" t="s">
        <v>253</v>
      </c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1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</row>
    <row r="33" spans="1:105" s="27" customFormat="1" ht="27" customHeight="1">
      <c r="A33" s="208" t="s">
        <v>254</v>
      </c>
      <c r="B33" s="208"/>
      <c r="C33" s="208"/>
      <c r="D33" s="208"/>
      <c r="E33" s="208"/>
      <c r="F33" s="208"/>
      <c r="G33" s="38"/>
      <c r="H33" s="240" t="s">
        <v>253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1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</row>
    <row r="34" spans="1:105" s="27" customFormat="1" ht="26.25" customHeight="1">
      <c r="A34" s="208" t="s">
        <v>255</v>
      </c>
      <c r="B34" s="208"/>
      <c r="C34" s="208"/>
      <c r="D34" s="208"/>
      <c r="E34" s="208"/>
      <c r="F34" s="208"/>
      <c r="G34" s="38"/>
      <c r="H34" s="216" t="s">
        <v>256</v>
      </c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7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</row>
    <row r="35" spans="1:105" s="27" customFormat="1" ht="13.5" customHeight="1">
      <c r="A35" s="208"/>
      <c r="B35" s="208"/>
      <c r="C35" s="208"/>
      <c r="D35" s="208"/>
      <c r="E35" s="208"/>
      <c r="F35" s="208"/>
      <c r="G35" s="212" t="s">
        <v>220</v>
      </c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4"/>
      <c r="BW35" s="210" t="s">
        <v>221</v>
      </c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</row>
    <row r="36" ht="3" customHeight="1"/>
    <row r="37" spans="1:105" s="26" customFormat="1" ht="48" customHeight="1">
      <c r="A37" s="242" t="s">
        <v>257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</row>
    <row r="39" spans="1:105" s="32" customFormat="1" ht="14.25">
      <c r="A39" s="197" t="s">
        <v>258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</row>
    <row r="40" ht="6" customHeight="1"/>
    <row r="41" spans="1:105" s="32" customFormat="1" ht="14.25">
      <c r="A41" s="32" t="s">
        <v>206</v>
      </c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</row>
    <row r="42" spans="24:105" s="32" customFormat="1" ht="6" customHeight="1"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</row>
    <row r="43" spans="1:105" s="32" customFormat="1" ht="14.25">
      <c r="A43" s="199" t="s">
        <v>207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</row>
    <row r="44" ht="10.5" customHeight="1"/>
    <row r="45" spans="1:105" s="35" customFormat="1" ht="45" customHeight="1">
      <c r="A45" s="189" t="s">
        <v>209</v>
      </c>
      <c r="B45" s="190"/>
      <c r="C45" s="190"/>
      <c r="D45" s="190"/>
      <c r="E45" s="190"/>
      <c r="F45" s="190"/>
      <c r="G45" s="191"/>
      <c r="H45" s="189" t="s">
        <v>49</v>
      </c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1"/>
      <c r="BD45" s="189" t="s">
        <v>259</v>
      </c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1"/>
      <c r="BT45" s="189" t="s">
        <v>260</v>
      </c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1"/>
      <c r="CJ45" s="189" t="s">
        <v>261</v>
      </c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1"/>
    </row>
    <row r="46" spans="1:105" s="36" customFormat="1" ht="12.75">
      <c r="A46" s="188">
        <v>1</v>
      </c>
      <c r="B46" s="188"/>
      <c r="C46" s="188"/>
      <c r="D46" s="188"/>
      <c r="E46" s="188"/>
      <c r="F46" s="188"/>
      <c r="G46" s="188"/>
      <c r="H46" s="188">
        <v>2</v>
      </c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>
        <v>3</v>
      </c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>
        <v>4</v>
      </c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>
        <v>5</v>
      </c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</row>
    <row r="47" spans="1:105" s="37" customFormat="1" ht="15" customHeight="1">
      <c r="A47" s="208"/>
      <c r="B47" s="208"/>
      <c r="C47" s="208"/>
      <c r="D47" s="208"/>
      <c r="E47" s="208"/>
      <c r="F47" s="208"/>
      <c r="G47" s="208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</row>
    <row r="48" spans="1:105" s="37" customFormat="1" ht="15" customHeight="1">
      <c r="A48" s="208"/>
      <c r="B48" s="208"/>
      <c r="C48" s="208"/>
      <c r="D48" s="208"/>
      <c r="E48" s="208"/>
      <c r="F48" s="208"/>
      <c r="G48" s="208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</row>
    <row r="49" spans="1:105" s="37" customFormat="1" ht="15" customHeight="1">
      <c r="A49" s="208"/>
      <c r="B49" s="208"/>
      <c r="C49" s="208"/>
      <c r="D49" s="208"/>
      <c r="E49" s="208"/>
      <c r="F49" s="208"/>
      <c r="G49" s="208"/>
      <c r="H49" s="213" t="s">
        <v>220</v>
      </c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4"/>
      <c r="BD49" s="210" t="s">
        <v>221</v>
      </c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 t="s">
        <v>221</v>
      </c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</row>
    <row r="50" s="27" customFormat="1" ht="12" customHeight="1"/>
    <row r="51" spans="1:105" s="32" customFormat="1" ht="14.25">
      <c r="A51" s="197" t="s">
        <v>262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</row>
    <row r="52" ht="6" customHeight="1"/>
    <row r="53" spans="1:105" s="32" customFormat="1" ht="14.25">
      <c r="A53" s="32" t="s">
        <v>206</v>
      </c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</row>
    <row r="54" spans="24:105" s="32" customFormat="1" ht="6" customHeight="1"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</row>
    <row r="55" spans="1:105" s="32" customFormat="1" ht="14.25">
      <c r="A55" s="199" t="s">
        <v>207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</row>
    <row r="56" ht="10.5" customHeight="1"/>
    <row r="57" spans="1:105" s="35" customFormat="1" ht="55.5" customHeight="1">
      <c r="A57" s="189" t="s">
        <v>209</v>
      </c>
      <c r="B57" s="190"/>
      <c r="C57" s="190"/>
      <c r="D57" s="190"/>
      <c r="E57" s="190"/>
      <c r="F57" s="190"/>
      <c r="G57" s="191"/>
      <c r="H57" s="189" t="s">
        <v>263</v>
      </c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1"/>
      <c r="BD57" s="189" t="s">
        <v>264</v>
      </c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1"/>
      <c r="BT57" s="189" t="s">
        <v>265</v>
      </c>
      <c r="BU57" s="190"/>
      <c r="BV57" s="190"/>
      <c r="BW57" s="190"/>
      <c r="BX57" s="190"/>
      <c r="BY57" s="190"/>
      <c r="BZ57" s="190"/>
      <c r="CA57" s="190"/>
      <c r="CB57" s="190"/>
      <c r="CC57" s="190"/>
      <c r="CD57" s="191"/>
      <c r="CE57" s="189" t="s">
        <v>266</v>
      </c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1"/>
    </row>
    <row r="58" spans="1:105" s="36" customFormat="1" ht="12.75">
      <c r="A58" s="188">
        <v>1</v>
      </c>
      <c r="B58" s="188"/>
      <c r="C58" s="188"/>
      <c r="D58" s="188"/>
      <c r="E58" s="188"/>
      <c r="F58" s="188"/>
      <c r="G58" s="188"/>
      <c r="H58" s="188">
        <v>2</v>
      </c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>
        <v>3</v>
      </c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>
        <v>4</v>
      </c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>
        <v>5</v>
      </c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</row>
    <row r="59" spans="1:105" s="37" customFormat="1" ht="15" customHeight="1">
      <c r="A59" s="208"/>
      <c r="B59" s="208"/>
      <c r="C59" s="208"/>
      <c r="D59" s="208"/>
      <c r="E59" s="208"/>
      <c r="F59" s="208"/>
      <c r="G59" s="208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210"/>
    </row>
    <row r="60" spans="1:105" s="37" customFormat="1" ht="15" customHeight="1">
      <c r="A60" s="208"/>
      <c r="B60" s="208"/>
      <c r="C60" s="208"/>
      <c r="D60" s="208"/>
      <c r="E60" s="208"/>
      <c r="F60" s="208"/>
      <c r="G60" s="208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</row>
    <row r="61" spans="1:105" s="37" customFormat="1" ht="15" customHeight="1">
      <c r="A61" s="208"/>
      <c r="B61" s="208"/>
      <c r="C61" s="208"/>
      <c r="D61" s="208"/>
      <c r="E61" s="208"/>
      <c r="F61" s="208"/>
      <c r="G61" s="208"/>
      <c r="H61" s="213" t="s">
        <v>220</v>
      </c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4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 t="s">
        <v>221</v>
      </c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0"/>
      <c r="CR61" s="210"/>
      <c r="CS61" s="210"/>
      <c r="CT61" s="210"/>
      <c r="CU61" s="210"/>
      <c r="CV61" s="210"/>
      <c r="CW61" s="210"/>
      <c r="CX61" s="210"/>
      <c r="CY61" s="210"/>
      <c r="CZ61" s="210"/>
      <c r="DA61" s="210"/>
    </row>
    <row r="63" spans="1:105" s="32" customFormat="1" ht="14.25">
      <c r="A63" s="197" t="s">
        <v>267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</row>
    <row r="64" ht="6" customHeight="1"/>
    <row r="65" spans="1:105" s="32" customFormat="1" ht="14.25">
      <c r="A65" s="32" t="s">
        <v>206</v>
      </c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</row>
    <row r="66" spans="24:105" s="32" customFormat="1" ht="6" customHeight="1"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</row>
    <row r="67" spans="1:105" s="32" customFormat="1" ht="14.25">
      <c r="A67" s="199" t="s">
        <v>207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</row>
    <row r="68" ht="10.5" customHeight="1"/>
    <row r="69" spans="1:105" s="35" customFormat="1" ht="45" customHeight="1">
      <c r="A69" s="189" t="s">
        <v>209</v>
      </c>
      <c r="B69" s="190"/>
      <c r="C69" s="190"/>
      <c r="D69" s="190"/>
      <c r="E69" s="190"/>
      <c r="F69" s="190"/>
      <c r="G69" s="191"/>
      <c r="H69" s="189" t="s">
        <v>49</v>
      </c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1"/>
      <c r="BD69" s="189" t="s">
        <v>259</v>
      </c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1"/>
      <c r="BT69" s="189" t="s">
        <v>260</v>
      </c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91"/>
      <c r="CJ69" s="189" t="s">
        <v>261</v>
      </c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1"/>
    </row>
    <row r="70" spans="1:105" s="36" customFormat="1" ht="12.75">
      <c r="A70" s="188">
        <v>1</v>
      </c>
      <c r="B70" s="188"/>
      <c r="C70" s="188"/>
      <c r="D70" s="188"/>
      <c r="E70" s="188"/>
      <c r="F70" s="188"/>
      <c r="G70" s="188"/>
      <c r="H70" s="188">
        <v>2</v>
      </c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>
        <v>3</v>
      </c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8">
        <v>4</v>
      </c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>
        <v>5</v>
      </c>
      <c r="CK70" s="188"/>
      <c r="CL70" s="188"/>
      <c r="CM70" s="188"/>
      <c r="CN70" s="188"/>
      <c r="CO70" s="188"/>
      <c r="CP70" s="188"/>
      <c r="CQ70" s="188"/>
      <c r="CR70" s="188"/>
      <c r="CS70" s="188"/>
      <c r="CT70" s="188"/>
      <c r="CU70" s="188"/>
      <c r="CV70" s="188"/>
      <c r="CW70" s="188"/>
      <c r="CX70" s="188"/>
      <c r="CY70" s="188"/>
      <c r="CZ70" s="188"/>
      <c r="DA70" s="188"/>
    </row>
    <row r="71" spans="1:105" s="37" customFormat="1" ht="15" customHeight="1">
      <c r="A71" s="208"/>
      <c r="B71" s="208"/>
      <c r="C71" s="208"/>
      <c r="D71" s="208"/>
      <c r="E71" s="208"/>
      <c r="F71" s="208"/>
      <c r="G71" s="208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</row>
    <row r="72" spans="1:105" s="37" customFormat="1" ht="15" customHeight="1">
      <c r="A72" s="208"/>
      <c r="B72" s="208"/>
      <c r="C72" s="208"/>
      <c r="D72" s="208"/>
      <c r="E72" s="208"/>
      <c r="F72" s="208"/>
      <c r="G72" s="208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</row>
    <row r="73" spans="1:105" s="37" customFormat="1" ht="15" customHeight="1">
      <c r="A73" s="208"/>
      <c r="B73" s="208"/>
      <c r="C73" s="208"/>
      <c r="D73" s="208"/>
      <c r="E73" s="208"/>
      <c r="F73" s="208"/>
      <c r="G73" s="208"/>
      <c r="H73" s="213" t="s">
        <v>220</v>
      </c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4"/>
      <c r="BD73" s="210" t="s">
        <v>221</v>
      </c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 t="s">
        <v>221</v>
      </c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</row>
    <row r="75" spans="1:105" s="32" customFormat="1" ht="27" customHeight="1">
      <c r="A75" s="215" t="s">
        <v>268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</row>
    <row r="76" ht="6" customHeight="1"/>
    <row r="77" spans="1:105" s="32" customFormat="1" ht="14.25">
      <c r="A77" s="32" t="s">
        <v>206</v>
      </c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</row>
    <row r="78" spans="24:105" s="32" customFormat="1" ht="6" customHeight="1"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</row>
    <row r="79" spans="1:105" s="32" customFormat="1" ht="14.25">
      <c r="A79" s="199" t="s">
        <v>207</v>
      </c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  <c r="CY79" s="200"/>
      <c r="CZ79" s="200"/>
      <c r="DA79" s="200"/>
    </row>
    <row r="80" ht="10.5" customHeight="1"/>
    <row r="81" spans="1:105" s="35" customFormat="1" ht="45" customHeight="1">
      <c r="A81" s="189" t="s">
        <v>209</v>
      </c>
      <c r="B81" s="190"/>
      <c r="C81" s="190"/>
      <c r="D81" s="190"/>
      <c r="E81" s="190"/>
      <c r="F81" s="190"/>
      <c r="G81" s="191"/>
      <c r="H81" s="189" t="s">
        <v>49</v>
      </c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1"/>
      <c r="BD81" s="189" t="s">
        <v>259</v>
      </c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1"/>
      <c r="BT81" s="189" t="s">
        <v>260</v>
      </c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1"/>
      <c r="CJ81" s="189" t="s">
        <v>261</v>
      </c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1"/>
    </row>
    <row r="82" spans="1:105" s="36" customFormat="1" ht="12.75">
      <c r="A82" s="188">
        <v>1</v>
      </c>
      <c r="B82" s="188"/>
      <c r="C82" s="188"/>
      <c r="D82" s="188"/>
      <c r="E82" s="188"/>
      <c r="F82" s="188"/>
      <c r="G82" s="188"/>
      <c r="H82" s="188">
        <v>2</v>
      </c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>
        <v>3</v>
      </c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>
        <v>4</v>
      </c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>
        <v>5</v>
      </c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</row>
    <row r="83" spans="1:105" s="37" customFormat="1" ht="15" customHeight="1">
      <c r="A83" s="208"/>
      <c r="B83" s="208"/>
      <c r="C83" s="208"/>
      <c r="D83" s="208"/>
      <c r="E83" s="208"/>
      <c r="F83" s="208"/>
      <c r="G83" s="208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</row>
    <row r="84" spans="1:105" s="37" customFormat="1" ht="15" customHeight="1">
      <c r="A84" s="208"/>
      <c r="B84" s="208"/>
      <c r="C84" s="208"/>
      <c r="D84" s="208"/>
      <c r="E84" s="208"/>
      <c r="F84" s="208"/>
      <c r="G84" s="208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</row>
    <row r="85" spans="1:105" s="37" customFormat="1" ht="15" customHeight="1">
      <c r="A85" s="208"/>
      <c r="B85" s="208"/>
      <c r="C85" s="208"/>
      <c r="D85" s="208"/>
      <c r="E85" s="208"/>
      <c r="F85" s="208"/>
      <c r="G85" s="208"/>
      <c r="H85" s="213" t="s">
        <v>220</v>
      </c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4"/>
      <c r="BD85" s="210" t="s">
        <v>221</v>
      </c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 t="s">
        <v>221</v>
      </c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</row>
    <row r="87" spans="1:105" s="32" customFormat="1" ht="14.25">
      <c r="A87" s="197" t="s">
        <v>269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</row>
    <row r="88" ht="6" customHeight="1"/>
    <row r="89" spans="1:105" s="32" customFormat="1" ht="14.25">
      <c r="A89" s="32" t="s">
        <v>206</v>
      </c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  <c r="CW89" s="198"/>
      <c r="CX89" s="198"/>
      <c r="CY89" s="198"/>
      <c r="CZ89" s="198"/>
      <c r="DA89" s="198"/>
    </row>
    <row r="90" spans="24:105" s="32" customFormat="1" ht="6" customHeight="1"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</row>
    <row r="91" spans="1:105" s="32" customFormat="1" ht="14.25">
      <c r="A91" s="199" t="s">
        <v>207</v>
      </c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</row>
    <row r="92" ht="10.5" customHeight="1"/>
    <row r="93" spans="1:105" s="32" customFormat="1" ht="14.25">
      <c r="A93" s="197" t="s">
        <v>270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</row>
    <row r="94" ht="10.5" customHeight="1"/>
    <row r="95" spans="1:105" s="35" customFormat="1" ht="45" customHeight="1">
      <c r="A95" s="204" t="s">
        <v>209</v>
      </c>
      <c r="B95" s="205"/>
      <c r="C95" s="205"/>
      <c r="D95" s="205"/>
      <c r="E95" s="205"/>
      <c r="F95" s="205"/>
      <c r="G95" s="206"/>
      <c r="H95" s="204" t="s">
        <v>263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6"/>
      <c r="AP95" s="204" t="s">
        <v>271</v>
      </c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6"/>
      <c r="BF95" s="204" t="s">
        <v>272</v>
      </c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5"/>
      <c r="BT95" s="205"/>
      <c r="BU95" s="206"/>
      <c r="BV95" s="204" t="s">
        <v>273</v>
      </c>
      <c r="BW95" s="205"/>
      <c r="BX95" s="205"/>
      <c r="BY95" s="205"/>
      <c r="BZ95" s="205"/>
      <c r="CA95" s="205"/>
      <c r="CB95" s="205"/>
      <c r="CC95" s="205"/>
      <c r="CD95" s="205"/>
      <c r="CE95" s="205"/>
      <c r="CF95" s="205"/>
      <c r="CG95" s="205"/>
      <c r="CH95" s="205"/>
      <c r="CI95" s="205"/>
      <c r="CJ95" s="205"/>
      <c r="CK95" s="206"/>
      <c r="CL95" s="204" t="s">
        <v>227</v>
      </c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6"/>
    </row>
    <row r="96" spans="1:105" s="36" customFormat="1" ht="12.75">
      <c r="A96" s="188">
        <v>1</v>
      </c>
      <c r="B96" s="188"/>
      <c r="C96" s="188"/>
      <c r="D96" s="188"/>
      <c r="E96" s="188"/>
      <c r="F96" s="188"/>
      <c r="G96" s="188"/>
      <c r="H96" s="188">
        <v>2</v>
      </c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>
        <v>3</v>
      </c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>
        <v>4</v>
      </c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>
        <v>5</v>
      </c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>
        <v>6</v>
      </c>
      <c r="CM96" s="188"/>
      <c r="CN96" s="188"/>
      <c r="CO96" s="188"/>
      <c r="CP96" s="188"/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</row>
    <row r="97" spans="1:105" s="37" customFormat="1" ht="15" customHeight="1">
      <c r="A97" s="208"/>
      <c r="B97" s="208"/>
      <c r="C97" s="208"/>
      <c r="D97" s="208"/>
      <c r="E97" s="208"/>
      <c r="F97" s="208"/>
      <c r="G97" s="208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  <c r="BZ97" s="210"/>
      <c r="CA97" s="210"/>
      <c r="CB97" s="210"/>
      <c r="CC97" s="210"/>
      <c r="CD97" s="210"/>
      <c r="CE97" s="210"/>
      <c r="CF97" s="210"/>
      <c r="CG97" s="210"/>
      <c r="CH97" s="210"/>
      <c r="CI97" s="210"/>
      <c r="CJ97" s="210"/>
      <c r="CK97" s="210"/>
      <c r="CL97" s="210"/>
      <c r="CM97" s="210"/>
      <c r="CN97" s="210"/>
      <c r="CO97" s="210"/>
      <c r="CP97" s="210"/>
      <c r="CQ97" s="210"/>
      <c r="CR97" s="210"/>
      <c r="CS97" s="210"/>
      <c r="CT97" s="210"/>
      <c r="CU97" s="210"/>
      <c r="CV97" s="210"/>
      <c r="CW97" s="210"/>
      <c r="CX97" s="210"/>
      <c r="CY97" s="210"/>
      <c r="CZ97" s="210"/>
      <c r="DA97" s="210"/>
    </row>
    <row r="98" spans="1:105" s="37" customFormat="1" ht="15" customHeight="1">
      <c r="A98" s="208"/>
      <c r="B98" s="208"/>
      <c r="C98" s="208"/>
      <c r="D98" s="208"/>
      <c r="E98" s="208"/>
      <c r="F98" s="208"/>
      <c r="G98" s="208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  <c r="BZ98" s="210"/>
      <c r="CA98" s="210"/>
      <c r="CB98" s="210"/>
      <c r="CC98" s="210"/>
      <c r="CD98" s="210"/>
      <c r="CE98" s="210"/>
      <c r="CF98" s="210"/>
      <c r="CG98" s="210"/>
      <c r="CH98" s="210"/>
      <c r="CI98" s="210"/>
      <c r="CJ98" s="210"/>
      <c r="CK98" s="210"/>
      <c r="CL98" s="210"/>
      <c r="CM98" s="210"/>
      <c r="CN98" s="210"/>
      <c r="CO98" s="210"/>
      <c r="CP98" s="210"/>
      <c r="CQ98" s="210"/>
      <c r="CR98" s="210"/>
      <c r="CS98" s="210"/>
      <c r="CT98" s="210"/>
      <c r="CU98" s="210"/>
      <c r="CV98" s="210"/>
      <c r="CW98" s="210"/>
      <c r="CX98" s="210"/>
      <c r="CY98" s="210"/>
      <c r="CZ98" s="210"/>
      <c r="DA98" s="210"/>
    </row>
    <row r="99" spans="1:105" s="37" customFormat="1" ht="15" customHeight="1">
      <c r="A99" s="208"/>
      <c r="B99" s="208"/>
      <c r="C99" s="208"/>
      <c r="D99" s="208"/>
      <c r="E99" s="208"/>
      <c r="F99" s="208"/>
      <c r="G99" s="208"/>
      <c r="H99" s="246" t="s">
        <v>274</v>
      </c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8"/>
      <c r="AP99" s="210" t="s">
        <v>221</v>
      </c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 t="s">
        <v>221</v>
      </c>
      <c r="BG99" s="210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 t="s">
        <v>221</v>
      </c>
      <c r="BW99" s="210"/>
      <c r="BX99" s="210"/>
      <c r="BY99" s="210"/>
      <c r="BZ99" s="210"/>
      <c r="CA99" s="210"/>
      <c r="CB99" s="210"/>
      <c r="CC99" s="210"/>
      <c r="CD99" s="210"/>
      <c r="CE99" s="210"/>
      <c r="CF99" s="210"/>
      <c r="CG99" s="210"/>
      <c r="CH99" s="210"/>
      <c r="CI99" s="210"/>
      <c r="CJ99" s="210"/>
      <c r="CK99" s="210"/>
      <c r="CL99" s="210"/>
      <c r="CM99" s="210"/>
      <c r="CN99" s="210"/>
      <c r="CO99" s="210"/>
      <c r="CP99" s="210"/>
      <c r="CQ99" s="210"/>
      <c r="CR99" s="210"/>
      <c r="CS99" s="210"/>
      <c r="CT99" s="210"/>
      <c r="CU99" s="210"/>
      <c r="CV99" s="210"/>
      <c r="CW99" s="210"/>
      <c r="CX99" s="210"/>
      <c r="CY99" s="210"/>
      <c r="CZ99" s="210"/>
      <c r="DA99" s="210"/>
    </row>
    <row r="100" ht="10.5" customHeight="1"/>
    <row r="101" spans="1:105" s="32" customFormat="1" ht="14.25">
      <c r="A101" s="197" t="s">
        <v>275</v>
      </c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</row>
    <row r="102" ht="10.5" customHeight="1"/>
    <row r="103" spans="1:105" s="35" customFormat="1" ht="45" customHeight="1">
      <c r="A103" s="189" t="s">
        <v>209</v>
      </c>
      <c r="B103" s="190"/>
      <c r="C103" s="190"/>
      <c r="D103" s="190"/>
      <c r="E103" s="190"/>
      <c r="F103" s="190"/>
      <c r="G103" s="191"/>
      <c r="H103" s="189" t="s">
        <v>263</v>
      </c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1"/>
      <c r="BD103" s="189" t="s">
        <v>276</v>
      </c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1"/>
      <c r="BT103" s="189" t="s">
        <v>277</v>
      </c>
      <c r="BU103" s="190"/>
      <c r="BV103" s="190"/>
      <c r="BW103" s="190"/>
      <c r="BX103" s="190"/>
      <c r="BY103" s="190"/>
      <c r="BZ103" s="190"/>
      <c r="CA103" s="190"/>
      <c r="CB103" s="190"/>
      <c r="CC103" s="190"/>
      <c r="CD103" s="190"/>
      <c r="CE103" s="190"/>
      <c r="CF103" s="190"/>
      <c r="CG103" s="190"/>
      <c r="CH103" s="190"/>
      <c r="CI103" s="191"/>
      <c r="CJ103" s="189" t="s">
        <v>278</v>
      </c>
      <c r="CK103" s="190"/>
      <c r="CL103" s="190"/>
      <c r="CM103" s="190"/>
      <c r="CN103" s="190"/>
      <c r="CO103" s="190"/>
      <c r="CP103" s="190"/>
      <c r="CQ103" s="190"/>
      <c r="CR103" s="190"/>
      <c r="CS103" s="190"/>
      <c r="CT103" s="190"/>
      <c r="CU103" s="190"/>
      <c r="CV103" s="190"/>
      <c r="CW103" s="190"/>
      <c r="CX103" s="190"/>
      <c r="CY103" s="190"/>
      <c r="CZ103" s="190"/>
      <c r="DA103" s="191"/>
    </row>
    <row r="104" spans="1:105" s="36" customFormat="1" ht="12.75">
      <c r="A104" s="188">
        <v>1</v>
      </c>
      <c r="B104" s="188"/>
      <c r="C104" s="188"/>
      <c r="D104" s="188"/>
      <c r="E104" s="188"/>
      <c r="F104" s="188"/>
      <c r="G104" s="188"/>
      <c r="H104" s="188">
        <v>2</v>
      </c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>
        <v>3</v>
      </c>
      <c r="BE104" s="188"/>
      <c r="BF104" s="188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8"/>
      <c r="BR104" s="188"/>
      <c r="BS104" s="188"/>
      <c r="BT104" s="188">
        <v>4</v>
      </c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>
        <v>5</v>
      </c>
      <c r="CK104" s="188"/>
      <c r="CL104" s="188"/>
      <c r="CM104" s="188"/>
      <c r="CN104" s="188"/>
      <c r="CO104" s="188"/>
      <c r="CP104" s="188"/>
      <c r="CQ104" s="188"/>
      <c r="CR104" s="188"/>
      <c r="CS104" s="188"/>
      <c r="CT104" s="188"/>
      <c r="CU104" s="188"/>
      <c r="CV104" s="188"/>
      <c r="CW104" s="188"/>
      <c r="CX104" s="188"/>
      <c r="CY104" s="188"/>
      <c r="CZ104" s="188"/>
      <c r="DA104" s="188"/>
    </row>
    <row r="105" spans="1:105" s="37" customFormat="1" ht="15" customHeight="1">
      <c r="A105" s="208"/>
      <c r="B105" s="208"/>
      <c r="C105" s="208"/>
      <c r="D105" s="208"/>
      <c r="E105" s="208"/>
      <c r="F105" s="208"/>
      <c r="G105" s="208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210"/>
      <c r="CB105" s="210"/>
      <c r="CC105" s="210"/>
      <c r="CD105" s="210"/>
      <c r="CE105" s="210"/>
      <c r="CF105" s="210"/>
      <c r="CG105" s="210"/>
      <c r="CH105" s="210"/>
      <c r="CI105" s="210"/>
      <c r="CJ105" s="210"/>
      <c r="CK105" s="210"/>
      <c r="CL105" s="210"/>
      <c r="CM105" s="210"/>
      <c r="CN105" s="210"/>
      <c r="CO105" s="210"/>
      <c r="CP105" s="210"/>
      <c r="CQ105" s="210"/>
      <c r="CR105" s="210"/>
      <c r="CS105" s="210"/>
      <c r="CT105" s="210"/>
      <c r="CU105" s="210"/>
      <c r="CV105" s="210"/>
      <c r="CW105" s="210"/>
      <c r="CX105" s="210"/>
      <c r="CY105" s="210"/>
      <c r="CZ105" s="210"/>
      <c r="DA105" s="210"/>
    </row>
    <row r="106" spans="1:105" s="37" customFormat="1" ht="15" customHeight="1">
      <c r="A106" s="208"/>
      <c r="B106" s="208"/>
      <c r="C106" s="208"/>
      <c r="D106" s="208"/>
      <c r="E106" s="208"/>
      <c r="F106" s="208"/>
      <c r="G106" s="208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0"/>
      <c r="CL106" s="210"/>
      <c r="CM106" s="210"/>
      <c r="CN106" s="210"/>
      <c r="CO106" s="210"/>
      <c r="CP106" s="210"/>
      <c r="CQ106" s="210"/>
      <c r="CR106" s="210"/>
      <c r="CS106" s="210"/>
      <c r="CT106" s="210"/>
      <c r="CU106" s="210"/>
      <c r="CV106" s="210"/>
      <c r="CW106" s="210"/>
      <c r="CX106" s="210"/>
      <c r="CY106" s="210"/>
      <c r="CZ106" s="210"/>
      <c r="DA106" s="210"/>
    </row>
    <row r="107" spans="1:105" s="37" customFormat="1" ht="15" customHeight="1">
      <c r="A107" s="208"/>
      <c r="B107" s="208"/>
      <c r="C107" s="208"/>
      <c r="D107" s="208"/>
      <c r="E107" s="208"/>
      <c r="F107" s="208"/>
      <c r="G107" s="208"/>
      <c r="H107" s="213" t="s">
        <v>220</v>
      </c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4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  <c r="BZ107" s="210"/>
      <c r="CA107" s="210"/>
      <c r="CB107" s="210"/>
      <c r="CC107" s="210"/>
      <c r="CD107" s="210"/>
      <c r="CE107" s="210"/>
      <c r="CF107" s="210"/>
      <c r="CG107" s="210"/>
      <c r="CH107" s="210"/>
      <c r="CI107" s="210"/>
      <c r="CJ107" s="210"/>
      <c r="CK107" s="210"/>
      <c r="CL107" s="210"/>
      <c r="CM107" s="210"/>
      <c r="CN107" s="210"/>
      <c r="CO107" s="210"/>
      <c r="CP107" s="210"/>
      <c r="CQ107" s="210"/>
      <c r="CR107" s="210"/>
      <c r="CS107" s="210"/>
      <c r="CT107" s="210"/>
      <c r="CU107" s="210"/>
      <c r="CV107" s="210"/>
      <c r="CW107" s="210"/>
      <c r="CX107" s="210"/>
      <c r="CY107" s="210"/>
      <c r="CZ107" s="210"/>
      <c r="DA107" s="210"/>
    </row>
    <row r="108" ht="10.5" customHeight="1"/>
    <row r="109" spans="1:105" s="32" customFormat="1" ht="14.25">
      <c r="A109" s="197" t="s">
        <v>279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197"/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</row>
    <row r="110" ht="10.5" customHeight="1"/>
    <row r="111" spans="1:105" s="35" customFormat="1" ht="45" customHeight="1">
      <c r="A111" s="204" t="s">
        <v>209</v>
      </c>
      <c r="B111" s="205"/>
      <c r="C111" s="205"/>
      <c r="D111" s="205"/>
      <c r="E111" s="205"/>
      <c r="F111" s="205"/>
      <c r="G111" s="206"/>
      <c r="H111" s="204" t="s">
        <v>49</v>
      </c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6"/>
      <c r="AP111" s="204" t="s">
        <v>280</v>
      </c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6"/>
      <c r="BF111" s="204" t="s">
        <v>281</v>
      </c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5"/>
      <c r="BU111" s="206"/>
      <c r="BV111" s="204" t="s">
        <v>282</v>
      </c>
      <c r="BW111" s="205"/>
      <c r="BX111" s="205"/>
      <c r="BY111" s="205"/>
      <c r="BZ111" s="205"/>
      <c r="CA111" s="205"/>
      <c r="CB111" s="205"/>
      <c r="CC111" s="205"/>
      <c r="CD111" s="205"/>
      <c r="CE111" s="205"/>
      <c r="CF111" s="205"/>
      <c r="CG111" s="205"/>
      <c r="CH111" s="205"/>
      <c r="CI111" s="205"/>
      <c r="CJ111" s="205"/>
      <c r="CK111" s="206"/>
      <c r="CL111" s="204" t="s">
        <v>283</v>
      </c>
      <c r="CM111" s="205"/>
      <c r="CN111" s="205"/>
      <c r="CO111" s="205"/>
      <c r="CP111" s="205"/>
      <c r="CQ111" s="205"/>
      <c r="CR111" s="205"/>
      <c r="CS111" s="205"/>
      <c r="CT111" s="205"/>
      <c r="CU111" s="205"/>
      <c r="CV111" s="205"/>
      <c r="CW111" s="205"/>
      <c r="CX111" s="205"/>
      <c r="CY111" s="205"/>
      <c r="CZ111" s="205"/>
      <c r="DA111" s="206"/>
    </row>
    <row r="112" spans="1:105" s="36" customFormat="1" ht="12.75">
      <c r="A112" s="188">
        <v>1</v>
      </c>
      <c r="B112" s="188"/>
      <c r="C112" s="188"/>
      <c r="D112" s="188"/>
      <c r="E112" s="188"/>
      <c r="F112" s="188"/>
      <c r="G112" s="188"/>
      <c r="H112" s="188">
        <v>2</v>
      </c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>
        <v>4</v>
      </c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>
        <v>5</v>
      </c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>
        <v>6</v>
      </c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>
        <v>6</v>
      </c>
      <c r="CM112" s="188"/>
      <c r="CN112" s="188"/>
      <c r="CO112" s="188"/>
      <c r="CP112" s="188"/>
      <c r="CQ112" s="188"/>
      <c r="CR112" s="188"/>
      <c r="CS112" s="188"/>
      <c r="CT112" s="188"/>
      <c r="CU112" s="188"/>
      <c r="CV112" s="188"/>
      <c r="CW112" s="188"/>
      <c r="CX112" s="188"/>
      <c r="CY112" s="188"/>
      <c r="CZ112" s="188"/>
      <c r="DA112" s="188"/>
    </row>
    <row r="113" spans="1:105" s="37" customFormat="1" ht="15" customHeight="1">
      <c r="A113" s="208"/>
      <c r="B113" s="208"/>
      <c r="C113" s="208"/>
      <c r="D113" s="208"/>
      <c r="E113" s="208"/>
      <c r="F113" s="208"/>
      <c r="G113" s="208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210"/>
      <c r="CJ113" s="210"/>
      <c r="CK113" s="210"/>
      <c r="CL113" s="210"/>
      <c r="CM113" s="210"/>
      <c r="CN113" s="210"/>
      <c r="CO113" s="210"/>
      <c r="CP113" s="210"/>
      <c r="CQ113" s="210"/>
      <c r="CR113" s="210"/>
      <c r="CS113" s="210"/>
      <c r="CT113" s="210"/>
      <c r="CU113" s="210"/>
      <c r="CV113" s="210"/>
      <c r="CW113" s="210"/>
      <c r="CX113" s="210"/>
      <c r="CY113" s="210"/>
      <c r="CZ113" s="210"/>
      <c r="DA113" s="210"/>
    </row>
    <row r="114" spans="1:105" s="37" customFormat="1" ht="15" customHeight="1">
      <c r="A114" s="208"/>
      <c r="B114" s="208"/>
      <c r="C114" s="208"/>
      <c r="D114" s="208"/>
      <c r="E114" s="208"/>
      <c r="F114" s="208"/>
      <c r="G114" s="208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  <c r="BZ114" s="210"/>
      <c r="CA114" s="210"/>
      <c r="CB114" s="210"/>
      <c r="CC114" s="210"/>
      <c r="CD114" s="210"/>
      <c r="CE114" s="210"/>
      <c r="CF114" s="210"/>
      <c r="CG114" s="210"/>
      <c r="CH114" s="210"/>
      <c r="CI114" s="210"/>
      <c r="CJ114" s="210"/>
      <c r="CK114" s="210"/>
      <c r="CL114" s="210"/>
      <c r="CM114" s="210"/>
      <c r="CN114" s="210"/>
      <c r="CO114" s="210"/>
      <c r="CP114" s="210"/>
      <c r="CQ114" s="210"/>
      <c r="CR114" s="210"/>
      <c r="CS114" s="210"/>
      <c r="CT114" s="210"/>
      <c r="CU114" s="210"/>
      <c r="CV114" s="210"/>
      <c r="CW114" s="210"/>
      <c r="CX114" s="210"/>
      <c r="CY114" s="210"/>
      <c r="CZ114" s="210"/>
      <c r="DA114" s="210"/>
    </row>
    <row r="115" spans="1:105" s="37" customFormat="1" ht="15" customHeight="1">
      <c r="A115" s="208"/>
      <c r="B115" s="208"/>
      <c r="C115" s="208"/>
      <c r="D115" s="208"/>
      <c r="E115" s="208"/>
      <c r="F115" s="208"/>
      <c r="G115" s="208"/>
      <c r="H115" s="212" t="s">
        <v>220</v>
      </c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4"/>
      <c r="AP115" s="210" t="s">
        <v>221</v>
      </c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 t="s">
        <v>221</v>
      </c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 t="s">
        <v>221</v>
      </c>
      <c r="BW115" s="210"/>
      <c r="BX115" s="210"/>
      <c r="BY115" s="210"/>
      <c r="BZ115" s="210"/>
      <c r="CA115" s="210"/>
      <c r="CB115" s="210"/>
      <c r="CC115" s="210"/>
      <c r="CD115" s="210"/>
      <c r="CE115" s="210"/>
      <c r="CF115" s="210"/>
      <c r="CG115" s="210"/>
      <c r="CH115" s="210"/>
      <c r="CI115" s="210"/>
      <c r="CJ115" s="210"/>
      <c r="CK115" s="210"/>
      <c r="CL115" s="210"/>
      <c r="CM115" s="210"/>
      <c r="CN115" s="210"/>
      <c r="CO115" s="210"/>
      <c r="CP115" s="210"/>
      <c r="CQ115" s="210"/>
      <c r="CR115" s="210"/>
      <c r="CS115" s="210"/>
      <c r="CT115" s="210"/>
      <c r="CU115" s="210"/>
      <c r="CV115" s="210"/>
      <c r="CW115" s="210"/>
      <c r="CX115" s="210"/>
      <c r="CY115" s="210"/>
      <c r="CZ115" s="210"/>
      <c r="DA115" s="210"/>
    </row>
    <row r="117" spans="1:105" s="32" customFormat="1" ht="14.25">
      <c r="A117" s="197" t="s">
        <v>284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7"/>
      <c r="BU117" s="197"/>
      <c r="BV117" s="197"/>
      <c r="BW117" s="197"/>
      <c r="BX117" s="197"/>
      <c r="BY117" s="197"/>
      <c r="BZ117" s="197"/>
      <c r="CA117" s="197"/>
      <c r="CB117" s="197"/>
      <c r="CC117" s="197"/>
      <c r="CD117" s="197"/>
      <c r="CE117" s="197"/>
      <c r="CF117" s="197"/>
      <c r="CG117" s="197"/>
      <c r="CH117" s="197"/>
      <c r="CI117" s="197"/>
      <c r="CJ117" s="197"/>
      <c r="CK117" s="197"/>
      <c r="CL117" s="197"/>
      <c r="CM117" s="197"/>
      <c r="CN117" s="197"/>
      <c r="CO117" s="197"/>
      <c r="CP117" s="197"/>
      <c r="CQ117" s="197"/>
      <c r="CR117" s="197"/>
      <c r="CS117" s="197"/>
      <c r="CT117" s="197"/>
      <c r="CU117" s="197"/>
      <c r="CV117" s="197"/>
      <c r="CW117" s="197"/>
      <c r="CX117" s="197"/>
      <c r="CY117" s="197"/>
      <c r="CZ117" s="197"/>
      <c r="DA117" s="197"/>
    </row>
    <row r="118" ht="10.5" customHeight="1"/>
    <row r="119" spans="1:105" s="35" customFormat="1" ht="45" customHeight="1">
      <c r="A119" s="189" t="s">
        <v>209</v>
      </c>
      <c r="B119" s="190"/>
      <c r="C119" s="190"/>
      <c r="D119" s="190"/>
      <c r="E119" s="190"/>
      <c r="F119" s="190"/>
      <c r="G119" s="191"/>
      <c r="H119" s="189" t="s">
        <v>49</v>
      </c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1"/>
      <c r="BD119" s="189" t="s">
        <v>285</v>
      </c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1"/>
      <c r="BT119" s="189" t="s">
        <v>286</v>
      </c>
      <c r="BU119" s="190"/>
      <c r="BV119" s="190"/>
      <c r="BW119" s="190"/>
      <c r="BX119" s="190"/>
      <c r="BY119" s="190"/>
      <c r="BZ119" s="190"/>
      <c r="CA119" s="190"/>
      <c r="CB119" s="190"/>
      <c r="CC119" s="190"/>
      <c r="CD119" s="190"/>
      <c r="CE119" s="190"/>
      <c r="CF119" s="190"/>
      <c r="CG119" s="190"/>
      <c r="CH119" s="190"/>
      <c r="CI119" s="191"/>
      <c r="CJ119" s="189" t="s">
        <v>287</v>
      </c>
      <c r="CK119" s="190"/>
      <c r="CL119" s="190"/>
      <c r="CM119" s="190"/>
      <c r="CN119" s="190"/>
      <c r="CO119" s="190"/>
      <c r="CP119" s="190"/>
      <c r="CQ119" s="190"/>
      <c r="CR119" s="190"/>
      <c r="CS119" s="190"/>
      <c r="CT119" s="190"/>
      <c r="CU119" s="190"/>
      <c r="CV119" s="190"/>
      <c r="CW119" s="190"/>
      <c r="CX119" s="190"/>
      <c r="CY119" s="190"/>
      <c r="CZ119" s="190"/>
      <c r="DA119" s="191"/>
    </row>
    <row r="120" spans="1:105" s="36" customFormat="1" ht="12.75">
      <c r="A120" s="188">
        <v>1</v>
      </c>
      <c r="B120" s="188"/>
      <c r="C120" s="188"/>
      <c r="D120" s="188"/>
      <c r="E120" s="188"/>
      <c r="F120" s="188"/>
      <c r="G120" s="188"/>
      <c r="H120" s="188">
        <v>2</v>
      </c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>
        <v>4</v>
      </c>
      <c r="BE120" s="188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>
        <v>5</v>
      </c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>
        <v>6</v>
      </c>
      <c r="CK120" s="188"/>
      <c r="CL120" s="188"/>
      <c r="CM120" s="188"/>
      <c r="CN120" s="188"/>
      <c r="CO120" s="188"/>
      <c r="CP120" s="188"/>
      <c r="CQ120" s="188"/>
      <c r="CR120" s="188"/>
      <c r="CS120" s="188"/>
      <c r="CT120" s="188"/>
      <c r="CU120" s="188"/>
      <c r="CV120" s="188"/>
      <c r="CW120" s="188"/>
      <c r="CX120" s="188"/>
      <c r="CY120" s="188"/>
      <c r="CZ120" s="188"/>
      <c r="DA120" s="188"/>
    </row>
    <row r="121" spans="1:105" s="37" customFormat="1" ht="15" customHeight="1">
      <c r="A121" s="208"/>
      <c r="B121" s="208"/>
      <c r="C121" s="208"/>
      <c r="D121" s="208"/>
      <c r="E121" s="208"/>
      <c r="F121" s="208"/>
      <c r="G121" s="208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210"/>
      <c r="CJ121" s="210"/>
      <c r="CK121" s="210"/>
      <c r="CL121" s="210"/>
      <c r="CM121" s="210"/>
      <c r="CN121" s="210"/>
      <c r="CO121" s="210"/>
      <c r="CP121" s="210"/>
      <c r="CQ121" s="210"/>
      <c r="CR121" s="210"/>
      <c r="CS121" s="210"/>
      <c r="CT121" s="210"/>
      <c r="CU121" s="210"/>
      <c r="CV121" s="210"/>
      <c r="CW121" s="210"/>
      <c r="CX121" s="210"/>
      <c r="CY121" s="210"/>
      <c r="CZ121" s="210"/>
      <c r="DA121" s="210"/>
    </row>
    <row r="122" spans="1:105" s="37" customFormat="1" ht="15" customHeight="1">
      <c r="A122" s="208"/>
      <c r="B122" s="208"/>
      <c r="C122" s="208"/>
      <c r="D122" s="208"/>
      <c r="E122" s="208"/>
      <c r="F122" s="208"/>
      <c r="G122" s="208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210"/>
      <c r="CD122" s="210"/>
      <c r="CE122" s="210"/>
      <c r="CF122" s="210"/>
      <c r="CG122" s="210"/>
      <c r="CH122" s="210"/>
      <c r="CI122" s="210"/>
      <c r="CJ122" s="210"/>
      <c r="CK122" s="210"/>
      <c r="CL122" s="210"/>
      <c r="CM122" s="210"/>
      <c r="CN122" s="210"/>
      <c r="CO122" s="210"/>
      <c r="CP122" s="210"/>
      <c r="CQ122" s="210"/>
      <c r="CR122" s="210"/>
      <c r="CS122" s="210"/>
      <c r="CT122" s="210"/>
      <c r="CU122" s="210"/>
      <c r="CV122" s="210"/>
      <c r="CW122" s="210"/>
      <c r="CX122" s="210"/>
      <c r="CY122" s="210"/>
      <c r="CZ122" s="210"/>
      <c r="DA122" s="210"/>
    </row>
    <row r="123" spans="1:105" s="37" customFormat="1" ht="15" customHeight="1">
      <c r="A123" s="208"/>
      <c r="B123" s="208"/>
      <c r="C123" s="208"/>
      <c r="D123" s="208"/>
      <c r="E123" s="208"/>
      <c r="F123" s="208"/>
      <c r="G123" s="208"/>
      <c r="H123" s="213" t="s">
        <v>220</v>
      </c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4"/>
      <c r="BD123" s="210" t="s">
        <v>221</v>
      </c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 t="s">
        <v>221</v>
      </c>
      <c r="BU123" s="210"/>
      <c r="BV123" s="210"/>
      <c r="BW123" s="210"/>
      <c r="BX123" s="210"/>
      <c r="BY123" s="210"/>
      <c r="BZ123" s="210"/>
      <c r="CA123" s="210"/>
      <c r="CB123" s="210"/>
      <c r="CC123" s="210"/>
      <c r="CD123" s="210"/>
      <c r="CE123" s="210"/>
      <c r="CF123" s="210"/>
      <c r="CG123" s="210"/>
      <c r="CH123" s="210"/>
      <c r="CI123" s="210"/>
      <c r="CJ123" s="210" t="s">
        <v>221</v>
      </c>
      <c r="CK123" s="210"/>
      <c r="CL123" s="210"/>
      <c r="CM123" s="210"/>
      <c r="CN123" s="210"/>
      <c r="CO123" s="210"/>
      <c r="CP123" s="210"/>
      <c r="CQ123" s="210"/>
      <c r="CR123" s="210"/>
      <c r="CS123" s="210"/>
      <c r="CT123" s="210"/>
      <c r="CU123" s="210"/>
      <c r="CV123" s="210"/>
      <c r="CW123" s="210"/>
      <c r="CX123" s="210"/>
      <c r="CY123" s="210"/>
      <c r="CZ123" s="210"/>
      <c r="DA123" s="210"/>
    </row>
    <row r="125" spans="1:105" s="32" customFormat="1" ht="14.25">
      <c r="A125" s="197" t="s">
        <v>288</v>
      </c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7"/>
      <c r="BH125" s="197"/>
      <c r="BI125" s="197"/>
      <c r="BJ125" s="197"/>
      <c r="BK125" s="197"/>
      <c r="BL125" s="197"/>
      <c r="BM125" s="197"/>
      <c r="BN125" s="197"/>
      <c r="BO125" s="197"/>
      <c r="BP125" s="197"/>
      <c r="BQ125" s="197"/>
      <c r="BR125" s="197"/>
      <c r="BS125" s="197"/>
      <c r="BT125" s="197"/>
      <c r="BU125" s="197"/>
      <c r="BV125" s="197"/>
      <c r="BW125" s="197"/>
      <c r="BX125" s="197"/>
      <c r="BY125" s="197"/>
      <c r="BZ125" s="197"/>
      <c r="CA125" s="197"/>
      <c r="CB125" s="197"/>
      <c r="CC125" s="197"/>
      <c r="CD125" s="197"/>
      <c r="CE125" s="197"/>
      <c r="CF125" s="197"/>
      <c r="CG125" s="197"/>
      <c r="CH125" s="197"/>
      <c r="CI125" s="197"/>
      <c r="CJ125" s="197"/>
      <c r="CK125" s="197"/>
      <c r="CL125" s="197"/>
      <c r="CM125" s="197"/>
      <c r="CN125" s="197"/>
      <c r="CO125" s="197"/>
      <c r="CP125" s="197"/>
      <c r="CQ125" s="197"/>
      <c r="CR125" s="197"/>
      <c r="CS125" s="197"/>
      <c r="CT125" s="197"/>
      <c r="CU125" s="197"/>
      <c r="CV125" s="197"/>
      <c r="CW125" s="197"/>
      <c r="CX125" s="197"/>
      <c r="CY125" s="197"/>
      <c r="CZ125" s="197"/>
      <c r="DA125" s="197"/>
    </row>
    <row r="126" ht="10.5" customHeight="1"/>
    <row r="127" spans="1:105" s="35" customFormat="1" ht="45" customHeight="1">
      <c r="A127" s="189" t="s">
        <v>209</v>
      </c>
      <c r="B127" s="190"/>
      <c r="C127" s="190"/>
      <c r="D127" s="190"/>
      <c r="E127" s="190"/>
      <c r="F127" s="190"/>
      <c r="G127" s="191"/>
      <c r="H127" s="189" t="s">
        <v>263</v>
      </c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1"/>
      <c r="BD127" s="189" t="s">
        <v>289</v>
      </c>
      <c r="BE127" s="190"/>
      <c r="BF127" s="190"/>
      <c r="BG127" s="190"/>
      <c r="BH127" s="190"/>
      <c r="BI127" s="190"/>
      <c r="BJ127" s="190"/>
      <c r="BK127" s="190"/>
      <c r="BL127" s="190"/>
      <c r="BM127" s="190"/>
      <c r="BN127" s="190"/>
      <c r="BO127" s="190"/>
      <c r="BP127" s="190"/>
      <c r="BQ127" s="190"/>
      <c r="BR127" s="190"/>
      <c r="BS127" s="191"/>
      <c r="BT127" s="189" t="s">
        <v>290</v>
      </c>
      <c r="BU127" s="190"/>
      <c r="BV127" s="190"/>
      <c r="BW127" s="190"/>
      <c r="BX127" s="190"/>
      <c r="BY127" s="190"/>
      <c r="BZ127" s="190"/>
      <c r="CA127" s="190"/>
      <c r="CB127" s="190"/>
      <c r="CC127" s="190"/>
      <c r="CD127" s="190"/>
      <c r="CE127" s="190"/>
      <c r="CF127" s="190"/>
      <c r="CG127" s="190"/>
      <c r="CH127" s="190"/>
      <c r="CI127" s="191"/>
      <c r="CJ127" s="189" t="s">
        <v>291</v>
      </c>
      <c r="CK127" s="190"/>
      <c r="CL127" s="190"/>
      <c r="CM127" s="190"/>
      <c r="CN127" s="190"/>
      <c r="CO127" s="190"/>
      <c r="CP127" s="190"/>
      <c r="CQ127" s="190"/>
      <c r="CR127" s="190"/>
      <c r="CS127" s="190"/>
      <c r="CT127" s="190"/>
      <c r="CU127" s="190"/>
      <c r="CV127" s="190"/>
      <c r="CW127" s="190"/>
      <c r="CX127" s="190"/>
      <c r="CY127" s="190"/>
      <c r="CZ127" s="190"/>
      <c r="DA127" s="191"/>
    </row>
    <row r="128" spans="1:105" s="36" customFormat="1" ht="12.75">
      <c r="A128" s="188">
        <v>1</v>
      </c>
      <c r="B128" s="188"/>
      <c r="C128" s="188"/>
      <c r="D128" s="188"/>
      <c r="E128" s="188"/>
      <c r="F128" s="188"/>
      <c r="G128" s="188"/>
      <c r="H128" s="188">
        <v>2</v>
      </c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8"/>
      <c r="AW128" s="188"/>
      <c r="AX128" s="188"/>
      <c r="AY128" s="188"/>
      <c r="AZ128" s="188"/>
      <c r="BA128" s="188"/>
      <c r="BB128" s="188"/>
      <c r="BC128" s="188"/>
      <c r="BD128" s="188">
        <v>3</v>
      </c>
      <c r="BE128" s="188"/>
      <c r="BF128" s="188"/>
      <c r="BG128" s="188"/>
      <c r="BH128" s="188"/>
      <c r="BI128" s="188"/>
      <c r="BJ128" s="188"/>
      <c r="BK128" s="188"/>
      <c r="BL128" s="188"/>
      <c r="BM128" s="188"/>
      <c r="BN128" s="188"/>
      <c r="BO128" s="188"/>
      <c r="BP128" s="188"/>
      <c r="BQ128" s="188"/>
      <c r="BR128" s="188"/>
      <c r="BS128" s="188"/>
      <c r="BT128" s="188">
        <v>4</v>
      </c>
      <c r="BU128" s="188"/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8"/>
      <c r="CH128" s="188"/>
      <c r="CI128" s="188"/>
      <c r="CJ128" s="188">
        <v>5</v>
      </c>
      <c r="CK128" s="188"/>
      <c r="CL128" s="188"/>
      <c r="CM128" s="188"/>
      <c r="CN128" s="188"/>
      <c r="CO128" s="188"/>
      <c r="CP128" s="188"/>
      <c r="CQ128" s="188"/>
      <c r="CR128" s="188"/>
      <c r="CS128" s="188"/>
      <c r="CT128" s="188"/>
      <c r="CU128" s="188"/>
      <c r="CV128" s="188"/>
      <c r="CW128" s="188"/>
      <c r="CX128" s="188"/>
      <c r="CY128" s="188"/>
      <c r="CZ128" s="188"/>
      <c r="DA128" s="188"/>
    </row>
    <row r="129" spans="1:105" s="37" customFormat="1" ht="15" customHeight="1">
      <c r="A129" s="208"/>
      <c r="B129" s="208"/>
      <c r="C129" s="208"/>
      <c r="D129" s="208"/>
      <c r="E129" s="208"/>
      <c r="F129" s="208"/>
      <c r="G129" s="208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10"/>
      <c r="BE129" s="210"/>
      <c r="BF129" s="210"/>
      <c r="BG129" s="210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  <c r="BZ129" s="210"/>
      <c r="CA129" s="210"/>
      <c r="CB129" s="210"/>
      <c r="CC129" s="210"/>
      <c r="CD129" s="210"/>
      <c r="CE129" s="210"/>
      <c r="CF129" s="210"/>
      <c r="CG129" s="210"/>
      <c r="CH129" s="210"/>
      <c r="CI129" s="210"/>
      <c r="CJ129" s="210"/>
      <c r="CK129" s="210"/>
      <c r="CL129" s="210"/>
      <c r="CM129" s="210"/>
      <c r="CN129" s="210"/>
      <c r="CO129" s="210"/>
      <c r="CP129" s="210"/>
      <c r="CQ129" s="210"/>
      <c r="CR129" s="210"/>
      <c r="CS129" s="210"/>
      <c r="CT129" s="210"/>
      <c r="CU129" s="210"/>
      <c r="CV129" s="210"/>
      <c r="CW129" s="210"/>
      <c r="CX129" s="210"/>
      <c r="CY129" s="210"/>
      <c r="CZ129" s="210"/>
      <c r="DA129" s="210"/>
    </row>
    <row r="130" spans="1:105" s="37" customFormat="1" ht="15" customHeight="1">
      <c r="A130" s="208"/>
      <c r="B130" s="208"/>
      <c r="C130" s="208"/>
      <c r="D130" s="208"/>
      <c r="E130" s="208"/>
      <c r="F130" s="208"/>
      <c r="G130" s="208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10"/>
      <c r="BE130" s="210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  <c r="BZ130" s="210"/>
      <c r="CA130" s="210"/>
      <c r="CB130" s="210"/>
      <c r="CC130" s="210"/>
      <c r="CD130" s="210"/>
      <c r="CE130" s="210"/>
      <c r="CF130" s="210"/>
      <c r="CG130" s="210"/>
      <c r="CH130" s="210"/>
      <c r="CI130" s="210"/>
      <c r="CJ130" s="210"/>
      <c r="CK130" s="210"/>
      <c r="CL130" s="210"/>
      <c r="CM130" s="210"/>
      <c r="CN130" s="210"/>
      <c r="CO130" s="210"/>
      <c r="CP130" s="210"/>
      <c r="CQ130" s="210"/>
      <c r="CR130" s="210"/>
      <c r="CS130" s="210"/>
      <c r="CT130" s="210"/>
      <c r="CU130" s="210"/>
      <c r="CV130" s="210"/>
      <c r="CW130" s="210"/>
      <c r="CX130" s="210"/>
      <c r="CY130" s="210"/>
      <c r="CZ130" s="210"/>
      <c r="DA130" s="210"/>
    </row>
    <row r="131" spans="1:105" s="37" customFormat="1" ht="15" customHeight="1">
      <c r="A131" s="208"/>
      <c r="B131" s="208"/>
      <c r="C131" s="208"/>
      <c r="D131" s="208"/>
      <c r="E131" s="208"/>
      <c r="F131" s="208"/>
      <c r="G131" s="208"/>
      <c r="H131" s="213" t="s">
        <v>220</v>
      </c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4"/>
      <c r="BD131" s="210" t="s">
        <v>221</v>
      </c>
      <c r="BE131" s="210"/>
      <c r="BF131" s="210"/>
      <c r="BG131" s="210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 t="s">
        <v>221</v>
      </c>
      <c r="BU131" s="210"/>
      <c r="BV131" s="210"/>
      <c r="BW131" s="210"/>
      <c r="BX131" s="210"/>
      <c r="BY131" s="210"/>
      <c r="BZ131" s="210"/>
      <c r="CA131" s="210"/>
      <c r="CB131" s="210"/>
      <c r="CC131" s="210"/>
      <c r="CD131" s="210"/>
      <c r="CE131" s="210"/>
      <c r="CF131" s="210"/>
      <c r="CG131" s="210"/>
      <c r="CH131" s="210"/>
      <c r="CI131" s="210"/>
      <c r="CJ131" s="210"/>
      <c r="CK131" s="210"/>
      <c r="CL131" s="210"/>
      <c r="CM131" s="210"/>
      <c r="CN131" s="210"/>
      <c r="CO131" s="210"/>
      <c r="CP131" s="210"/>
      <c r="CQ131" s="210"/>
      <c r="CR131" s="210"/>
      <c r="CS131" s="210"/>
      <c r="CT131" s="210"/>
      <c r="CU131" s="210"/>
      <c r="CV131" s="210"/>
      <c r="CW131" s="210"/>
      <c r="CX131" s="210"/>
      <c r="CY131" s="210"/>
      <c r="CZ131" s="210"/>
      <c r="DA131" s="210"/>
    </row>
    <row r="133" spans="1:105" s="32" customFormat="1" ht="14.25">
      <c r="A133" s="197" t="s">
        <v>292</v>
      </c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</row>
    <row r="134" ht="10.5" customHeight="1"/>
    <row r="135" spans="1:105" ht="30" customHeight="1">
      <c r="A135" s="189" t="s">
        <v>209</v>
      </c>
      <c r="B135" s="190"/>
      <c r="C135" s="190"/>
      <c r="D135" s="190"/>
      <c r="E135" s="190"/>
      <c r="F135" s="190"/>
      <c r="G135" s="191"/>
      <c r="H135" s="189" t="s">
        <v>263</v>
      </c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0"/>
      <c r="BN135" s="190"/>
      <c r="BO135" s="190"/>
      <c r="BP135" s="190"/>
      <c r="BQ135" s="190"/>
      <c r="BR135" s="190"/>
      <c r="BS135" s="191"/>
      <c r="BT135" s="189" t="s">
        <v>293</v>
      </c>
      <c r="BU135" s="190"/>
      <c r="BV135" s="190"/>
      <c r="BW135" s="190"/>
      <c r="BX135" s="190"/>
      <c r="BY135" s="190"/>
      <c r="BZ135" s="190"/>
      <c r="CA135" s="190"/>
      <c r="CB135" s="190"/>
      <c r="CC135" s="190"/>
      <c r="CD135" s="190"/>
      <c r="CE135" s="190"/>
      <c r="CF135" s="190"/>
      <c r="CG135" s="190"/>
      <c r="CH135" s="190"/>
      <c r="CI135" s="191"/>
      <c r="CJ135" s="189" t="s">
        <v>294</v>
      </c>
      <c r="CK135" s="190"/>
      <c r="CL135" s="190"/>
      <c r="CM135" s="190"/>
      <c r="CN135" s="190"/>
      <c r="CO135" s="190"/>
      <c r="CP135" s="190"/>
      <c r="CQ135" s="190"/>
      <c r="CR135" s="190"/>
      <c r="CS135" s="190"/>
      <c r="CT135" s="190"/>
      <c r="CU135" s="190"/>
      <c r="CV135" s="190"/>
      <c r="CW135" s="190"/>
      <c r="CX135" s="190"/>
      <c r="CY135" s="190"/>
      <c r="CZ135" s="190"/>
      <c r="DA135" s="191"/>
    </row>
    <row r="136" spans="1:105" s="27" customFormat="1" ht="12.75">
      <c r="A136" s="188">
        <v>1</v>
      </c>
      <c r="B136" s="188"/>
      <c r="C136" s="188"/>
      <c r="D136" s="188"/>
      <c r="E136" s="188"/>
      <c r="F136" s="188"/>
      <c r="G136" s="188"/>
      <c r="H136" s="188">
        <v>2</v>
      </c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  <c r="BR136" s="188"/>
      <c r="BS136" s="188"/>
      <c r="BT136" s="188">
        <v>3</v>
      </c>
      <c r="BU136" s="188"/>
      <c r="BV136" s="188"/>
      <c r="BW136" s="188"/>
      <c r="BX136" s="188"/>
      <c r="BY136" s="188"/>
      <c r="BZ136" s="188"/>
      <c r="CA136" s="188"/>
      <c r="CB136" s="188"/>
      <c r="CC136" s="188"/>
      <c r="CD136" s="188"/>
      <c r="CE136" s="188"/>
      <c r="CF136" s="188"/>
      <c r="CG136" s="188"/>
      <c r="CH136" s="188"/>
      <c r="CI136" s="188"/>
      <c r="CJ136" s="188">
        <v>4</v>
      </c>
      <c r="CK136" s="188"/>
      <c r="CL136" s="188"/>
      <c r="CM136" s="188"/>
      <c r="CN136" s="188"/>
      <c r="CO136" s="188"/>
      <c r="CP136" s="188"/>
      <c r="CQ136" s="188"/>
      <c r="CR136" s="188"/>
      <c r="CS136" s="188"/>
      <c r="CT136" s="188"/>
      <c r="CU136" s="188"/>
      <c r="CV136" s="188"/>
      <c r="CW136" s="188"/>
      <c r="CX136" s="188"/>
      <c r="CY136" s="188"/>
      <c r="CZ136" s="188"/>
      <c r="DA136" s="188"/>
    </row>
    <row r="137" spans="1:105" ht="15" customHeight="1">
      <c r="A137" s="208"/>
      <c r="B137" s="208"/>
      <c r="C137" s="208"/>
      <c r="D137" s="208"/>
      <c r="E137" s="208"/>
      <c r="F137" s="208"/>
      <c r="G137" s="208"/>
      <c r="H137" s="244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7"/>
      <c r="BT137" s="210"/>
      <c r="BU137" s="210"/>
      <c r="BV137" s="210"/>
      <c r="BW137" s="210"/>
      <c r="BX137" s="210"/>
      <c r="BY137" s="210"/>
      <c r="BZ137" s="210"/>
      <c r="CA137" s="210"/>
      <c r="CB137" s="210"/>
      <c r="CC137" s="210"/>
      <c r="CD137" s="210"/>
      <c r="CE137" s="210"/>
      <c r="CF137" s="210"/>
      <c r="CG137" s="210"/>
      <c r="CH137" s="210"/>
      <c r="CI137" s="210"/>
      <c r="CJ137" s="210"/>
      <c r="CK137" s="210"/>
      <c r="CL137" s="210"/>
      <c r="CM137" s="210"/>
      <c r="CN137" s="210"/>
      <c r="CO137" s="210"/>
      <c r="CP137" s="210"/>
      <c r="CQ137" s="210"/>
      <c r="CR137" s="210"/>
      <c r="CS137" s="210"/>
      <c r="CT137" s="210"/>
      <c r="CU137" s="210"/>
      <c r="CV137" s="210"/>
      <c r="CW137" s="210"/>
      <c r="CX137" s="210"/>
      <c r="CY137" s="210"/>
      <c r="CZ137" s="210"/>
      <c r="DA137" s="210"/>
    </row>
    <row r="138" spans="1:105" ht="15" customHeight="1">
      <c r="A138" s="208"/>
      <c r="B138" s="208"/>
      <c r="C138" s="208"/>
      <c r="D138" s="208"/>
      <c r="E138" s="208"/>
      <c r="F138" s="208"/>
      <c r="G138" s="208"/>
      <c r="H138" s="244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7"/>
      <c r="BT138" s="210"/>
      <c r="BU138" s="210"/>
      <c r="BV138" s="210"/>
      <c r="BW138" s="210"/>
      <c r="BX138" s="210"/>
      <c r="BY138" s="210"/>
      <c r="BZ138" s="210"/>
      <c r="CA138" s="210"/>
      <c r="CB138" s="210"/>
      <c r="CC138" s="210"/>
      <c r="CD138" s="210"/>
      <c r="CE138" s="210"/>
      <c r="CF138" s="210"/>
      <c r="CG138" s="210"/>
      <c r="CH138" s="210"/>
      <c r="CI138" s="210"/>
      <c r="CJ138" s="210"/>
      <c r="CK138" s="210"/>
      <c r="CL138" s="210"/>
      <c r="CM138" s="210"/>
      <c r="CN138" s="210"/>
      <c r="CO138" s="210"/>
      <c r="CP138" s="210"/>
      <c r="CQ138" s="210"/>
      <c r="CR138" s="210"/>
      <c r="CS138" s="210"/>
      <c r="CT138" s="210"/>
      <c r="CU138" s="210"/>
      <c r="CV138" s="210"/>
      <c r="CW138" s="210"/>
      <c r="CX138" s="210"/>
      <c r="CY138" s="210"/>
      <c r="CZ138" s="210"/>
      <c r="DA138" s="210"/>
    </row>
    <row r="139" spans="1:105" ht="15" customHeight="1">
      <c r="A139" s="208"/>
      <c r="B139" s="208"/>
      <c r="C139" s="208"/>
      <c r="D139" s="208"/>
      <c r="E139" s="208"/>
      <c r="F139" s="208"/>
      <c r="G139" s="208"/>
      <c r="H139" s="254" t="s">
        <v>220</v>
      </c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  <c r="AT139" s="255"/>
      <c r="AU139" s="255"/>
      <c r="AV139" s="255"/>
      <c r="AW139" s="255"/>
      <c r="AX139" s="255"/>
      <c r="AY139" s="255"/>
      <c r="AZ139" s="255"/>
      <c r="BA139" s="255"/>
      <c r="BB139" s="255"/>
      <c r="BC139" s="255"/>
      <c r="BD139" s="255"/>
      <c r="BE139" s="255"/>
      <c r="BF139" s="255"/>
      <c r="BG139" s="255"/>
      <c r="BH139" s="255"/>
      <c r="BI139" s="255"/>
      <c r="BJ139" s="255"/>
      <c r="BK139" s="255"/>
      <c r="BL139" s="255"/>
      <c r="BM139" s="255"/>
      <c r="BN139" s="255"/>
      <c r="BO139" s="255"/>
      <c r="BP139" s="255"/>
      <c r="BQ139" s="255"/>
      <c r="BR139" s="255"/>
      <c r="BS139" s="256"/>
      <c r="BT139" s="210" t="s">
        <v>221</v>
      </c>
      <c r="BU139" s="210"/>
      <c r="BV139" s="210"/>
      <c r="BW139" s="210"/>
      <c r="BX139" s="210"/>
      <c r="BY139" s="210"/>
      <c r="BZ139" s="210"/>
      <c r="CA139" s="210"/>
      <c r="CB139" s="210"/>
      <c r="CC139" s="210"/>
      <c r="CD139" s="210"/>
      <c r="CE139" s="210"/>
      <c r="CF139" s="210"/>
      <c r="CG139" s="210"/>
      <c r="CH139" s="210"/>
      <c r="CI139" s="210"/>
      <c r="CJ139" s="210"/>
      <c r="CK139" s="210"/>
      <c r="CL139" s="210"/>
      <c r="CM139" s="210"/>
      <c r="CN139" s="210"/>
      <c r="CO139" s="210"/>
      <c r="CP139" s="210"/>
      <c r="CQ139" s="210"/>
      <c r="CR139" s="210"/>
      <c r="CS139" s="210"/>
      <c r="CT139" s="210"/>
      <c r="CU139" s="210"/>
      <c r="CV139" s="210"/>
      <c r="CW139" s="210"/>
      <c r="CX139" s="210"/>
      <c r="CY139" s="210"/>
      <c r="CZ139" s="210"/>
      <c r="DA139" s="210"/>
    </row>
    <row r="141" spans="1:105" s="32" customFormat="1" ht="28.5" customHeight="1">
      <c r="A141" s="215" t="s">
        <v>295</v>
      </c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5"/>
      <c r="BN141" s="215"/>
      <c r="BO141" s="215"/>
      <c r="BP141" s="215"/>
      <c r="BQ141" s="215"/>
      <c r="BR141" s="215"/>
      <c r="BS141" s="215"/>
      <c r="BT141" s="215"/>
      <c r="BU141" s="215"/>
      <c r="BV141" s="215"/>
      <c r="BW141" s="215"/>
      <c r="BX141" s="215"/>
      <c r="BY141" s="215"/>
      <c r="BZ141" s="215"/>
      <c r="CA141" s="215"/>
      <c r="CB141" s="215"/>
      <c r="CC141" s="215"/>
      <c r="CD141" s="215"/>
      <c r="CE141" s="215"/>
      <c r="CF141" s="215"/>
      <c r="CG141" s="215"/>
      <c r="CH141" s="215"/>
      <c r="CI141" s="215"/>
      <c r="CJ141" s="215"/>
      <c r="CK141" s="215"/>
      <c r="CL141" s="215"/>
      <c r="CM141" s="215"/>
      <c r="CN141" s="215"/>
      <c r="CO141" s="215"/>
      <c r="CP141" s="215"/>
      <c r="CQ141" s="215"/>
      <c r="CR141" s="215"/>
      <c r="CS141" s="215"/>
      <c r="CT141" s="215"/>
      <c r="CU141" s="215"/>
      <c r="CV141" s="215"/>
      <c r="CW141" s="215"/>
      <c r="CX141" s="215"/>
      <c r="CY141" s="215"/>
      <c r="CZ141" s="215"/>
      <c r="DA141" s="215"/>
    </row>
    <row r="142" ht="10.5" customHeight="1"/>
    <row r="143" spans="1:105" s="35" customFormat="1" ht="30" customHeight="1">
      <c r="A143" s="189" t="s">
        <v>209</v>
      </c>
      <c r="B143" s="190"/>
      <c r="C143" s="190"/>
      <c r="D143" s="190"/>
      <c r="E143" s="190"/>
      <c r="F143" s="190"/>
      <c r="G143" s="191"/>
      <c r="H143" s="189" t="s">
        <v>263</v>
      </c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0"/>
      <c r="AZ143" s="190"/>
      <c r="BA143" s="190"/>
      <c r="BB143" s="190"/>
      <c r="BC143" s="191"/>
      <c r="BD143" s="189" t="s">
        <v>285</v>
      </c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1"/>
      <c r="BT143" s="189" t="s">
        <v>296</v>
      </c>
      <c r="BU143" s="190"/>
      <c r="BV143" s="190"/>
      <c r="BW143" s="190"/>
      <c r="BX143" s="190"/>
      <c r="BY143" s="190"/>
      <c r="BZ143" s="190"/>
      <c r="CA143" s="190"/>
      <c r="CB143" s="190"/>
      <c r="CC143" s="190"/>
      <c r="CD143" s="190"/>
      <c r="CE143" s="190"/>
      <c r="CF143" s="190"/>
      <c r="CG143" s="190"/>
      <c r="CH143" s="190"/>
      <c r="CI143" s="191"/>
      <c r="CJ143" s="189" t="s">
        <v>297</v>
      </c>
      <c r="CK143" s="190"/>
      <c r="CL143" s="190"/>
      <c r="CM143" s="190"/>
      <c r="CN143" s="190"/>
      <c r="CO143" s="190"/>
      <c r="CP143" s="190"/>
      <c r="CQ143" s="190"/>
      <c r="CR143" s="190"/>
      <c r="CS143" s="190"/>
      <c r="CT143" s="190"/>
      <c r="CU143" s="190"/>
      <c r="CV143" s="190"/>
      <c r="CW143" s="190"/>
      <c r="CX143" s="190"/>
      <c r="CY143" s="190"/>
      <c r="CZ143" s="190"/>
      <c r="DA143" s="191"/>
    </row>
    <row r="144" spans="1:105" s="36" customFormat="1" ht="12.75">
      <c r="A144" s="188"/>
      <c r="B144" s="188"/>
      <c r="C144" s="188"/>
      <c r="D144" s="188"/>
      <c r="E144" s="188"/>
      <c r="F144" s="188"/>
      <c r="G144" s="188"/>
      <c r="H144" s="188">
        <v>1</v>
      </c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>
        <v>2</v>
      </c>
      <c r="BE144" s="188"/>
      <c r="BF144" s="188"/>
      <c r="BG144" s="188"/>
      <c r="BH144" s="188"/>
      <c r="BI144" s="188"/>
      <c r="BJ144" s="188"/>
      <c r="BK144" s="188"/>
      <c r="BL144" s="188"/>
      <c r="BM144" s="188"/>
      <c r="BN144" s="188"/>
      <c r="BO144" s="188"/>
      <c r="BP144" s="188"/>
      <c r="BQ144" s="188"/>
      <c r="BR144" s="188"/>
      <c r="BS144" s="188"/>
      <c r="BT144" s="188">
        <v>3</v>
      </c>
      <c r="BU144" s="188"/>
      <c r="BV144" s="188"/>
      <c r="BW144" s="188"/>
      <c r="BX144" s="188"/>
      <c r="BY144" s="188"/>
      <c r="BZ144" s="188"/>
      <c r="CA144" s="188"/>
      <c r="CB144" s="188"/>
      <c r="CC144" s="188"/>
      <c r="CD144" s="188"/>
      <c r="CE144" s="188"/>
      <c r="CF144" s="188"/>
      <c r="CG144" s="188"/>
      <c r="CH144" s="188"/>
      <c r="CI144" s="188"/>
      <c r="CJ144" s="188">
        <v>4</v>
      </c>
      <c r="CK144" s="188"/>
      <c r="CL144" s="188"/>
      <c r="CM144" s="188"/>
      <c r="CN144" s="188"/>
      <c r="CO144" s="188"/>
      <c r="CP144" s="188"/>
      <c r="CQ144" s="188"/>
      <c r="CR144" s="188"/>
      <c r="CS144" s="188"/>
      <c r="CT144" s="188"/>
      <c r="CU144" s="188"/>
      <c r="CV144" s="188"/>
      <c r="CW144" s="188"/>
      <c r="CX144" s="188"/>
      <c r="CY144" s="188"/>
      <c r="CZ144" s="188"/>
      <c r="DA144" s="188"/>
    </row>
    <row r="145" spans="1:105" s="37" customFormat="1" ht="15" customHeight="1">
      <c r="A145" s="208"/>
      <c r="B145" s="208"/>
      <c r="C145" s="208"/>
      <c r="D145" s="208"/>
      <c r="E145" s="208"/>
      <c r="F145" s="208"/>
      <c r="G145" s="208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  <c r="BZ145" s="210"/>
      <c r="CA145" s="210"/>
      <c r="CB145" s="210"/>
      <c r="CC145" s="210"/>
      <c r="CD145" s="210"/>
      <c r="CE145" s="210"/>
      <c r="CF145" s="210"/>
      <c r="CG145" s="210"/>
      <c r="CH145" s="210"/>
      <c r="CI145" s="210"/>
      <c r="CJ145" s="210"/>
      <c r="CK145" s="210"/>
      <c r="CL145" s="210"/>
      <c r="CM145" s="210"/>
      <c r="CN145" s="210"/>
      <c r="CO145" s="210"/>
      <c r="CP145" s="210"/>
      <c r="CQ145" s="210"/>
      <c r="CR145" s="210"/>
      <c r="CS145" s="210"/>
      <c r="CT145" s="210"/>
      <c r="CU145" s="210"/>
      <c r="CV145" s="210"/>
      <c r="CW145" s="210"/>
      <c r="CX145" s="210"/>
      <c r="CY145" s="210"/>
      <c r="CZ145" s="210"/>
      <c r="DA145" s="210"/>
    </row>
    <row r="146" spans="1:105" s="37" customFormat="1" ht="15" customHeight="1">
      <c r="A146" s="208"/>
      <c r="B146" s="208"/>
      <c r="C146" s="208"/>
      <c r="D146" s="208"/>
      <c r="E146" s="208"/>
      <c r="F146" s="208"/>
      <c r="G146" s="208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  <c r="BZ146" s="210"/>
      <c r="CA146" s="210"/>
      <c r="CB146" s="210"/>
      <c r="CC146" s="210"/>
      <c r="CD146" s="210"/>
      <c r="CE146" s="210"/>
      <c r="CF146" s="210"/>
      <c r="CG146" s="210"/>
      <c r="CH146" s="210"/>
      <c r="CI146" s="210"/>
      <c r="CJ146" s="210"/>
      <c r="CK146" s="210"/>
      <c r="CL146" s="210"/>
      <c r="CM146" s="210"/>
      <c r="CN146" s="210"/>
      <c r="CO146" s="210"/>
      <c r="CP146" s="210"/>
      <c r="CQ146" s="210"/>
      <c r="CR146" s="210"/>
      <c r="CS146" s="210"/>
      <c r="CT146" s="210"/>
      <c r="CU146" s="210"/>
      <c r="CV146" s="210"/>
      <c r="CW146" s="210"/>
      <c r="CX146" s="210"/>
      <c r="CY146" s="210"/>
      <c r="CZ146" s="210"/>
      <c r="DA146" s="210"/>
    </row>
    <row r="147" spans="1:105" s="37" customFormat="1" ht="15" customHeight="1">
      <c r="A147" s="208"/>
      <c r="B147" s="208"/>
      <c r="C147" s="208"/>
      <c r="D147" s="208"/>
      <c r="E147" s="208"/>
      <c r="F147" s="208"/>
      <c r="G147" s="208"/>
      <c r="H147" s="213" t="s">
        <v>220</v>
      </c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4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 t="s">
        <v>221</v>
      </c>
      <c r="BU147" s="210"/>
      <c r="BV147" s="210"/>
      <c r="BW147" s="210"/>
      <c r="BX147" s="210"/>
      <c r="BY147" s="210"/>
      <c r="BZ147" s="210"/>
      <c r="CA147" s="210"/>
      <c r="CB147" s="210"/>
      <c r="CC147" s="210"/>
      <c r="CD147" s="210"/>
      <c r="CE147" s="210"/>
      <c r="CF147" s="210"/>
      <c r="CG147" s="210"/>
      <c r="CH147" s="210"/>
      <c r="CI147" s="210"/>
      <c r="CJ147" s="210"/>
      <c r="CK147" s="210"/>
      <c r="CL147" s="210"/>
      <c r="CM147" s="210"/>
      <c r="CN147" s="210"/>
      <c r="CO147" s="210"/>
      <c r="CP147" s="210"/>
      <c r="CQ147" s="210"/>
      <c r="CR147" s="210"/>
      <c r="CS147" s="210"/>
      <c r="CT147" s="210"/>
      <c r="CU147" s="210"/>
      <c r="CV147" s="210"/>
      <c r="CW147" s="210"/>
      <c r="CX147" s="210"/>
      <c r="CY147" s="210"/>
      <c r="CZ147" s="210"/>
      <c r="DA147" s="210"/>
    </row>
  </sheetData>
  <mergeCells count="429">
    <mergeCell ref="A147:G147"/>
    <mergeCell ref="H147:BC147"/>
    <mergeCell ref="BD147:BS147"/>
    <mergeCell ref="BT147:CI147"/>
    <mergeCell ref="CJ147:DA147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46:DA146"/>
    <mergeCell ref="A141:DA141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9:G139"/>
    <mergeCell ref="H139:BS139"/>
    <mergeCell ref="BT139:CI139"/>
    <mergeCell ref="CJ139:DA139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3:G123"/>
    <mergeCell ref="H123:BC123"/>
    <mergeCell ref="BD123:BS123"/>
    <mergeCell ref="BT123:CI123"/>
    <mergeCell ref="CJ123:DA123"/>
    <mergeCell ref="A125:DA125"/>
    <mergeCell ref="A127:G127"/>
    <mergeCell ref="H127:BC127"/>
    <mergeCell ref="BD127:BS127"/>
    <mergeCell ref="BT127:CI127"/>
    <mergeCell ref="CJ127:DA127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17:DA117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07:G107"/>
    <mergeCell ref="H107:BC107"/>
    <mergeCell ref="BD107:BS107"/>
    <mergeCell ref="BT107:CI107"/>
    <mergeCell ref="CJ107:DA107"/>
    <mergeCell ref="A109:DA109"/>
    <mergeCell ref="A111:G111"/>
    <mergeCell ref="H111:AO111"/>
    <mergeCell ref="AP111:BE111"/>
    <mergeCell ref="BF111:BU111"/>
    <mergeCell ref="BV111:CK111"/>
    <mergeCell ref="CL111:DA111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1:DA101"/>
    <mergeCell ref="A103:G103"/>
    <mergeCell ref="H103:BC103"/>
    <mergeCell ref="BD103:BS103"/>
    <mergeCell ref="BT103:CI103"/>
    <mergeCell ref="CJ103:DA103"/>
    <mergeCell ref="A104:G104"/>
    <mergeCell ref="H104:BC104"/>
    <mergeCell ref="BD104:BS104"/>
    <mergeCell ref="BT104:CI104"/>
    <mergeCell ref="CJ104:DA104"/>
    <mergeCell ref="A98:G98"/>
    <mergeCell ref="H98:AO98"/>
    <mergeCell ref="AP98:BE98"/>
    <mergeCell ref="BF98:BU98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6383" man="1"/>
    <brk id="86" max="16383" man="1"/>
    <brk id="1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 topLeftCell="A1">
      <selection activeCell="D11" sqref="D11"/>
    </sheetView>
  </sheetViews>
  <sheetFormatPr defaultColWidth="8.875" defaultRowHeight="12.75"/>
  <cols>
    <col min="1" max="1" width="16.00390625" style="2" customWidth="1"/>
    <col min="2" max="3" width="8.875" style="2" customWidth="1"/>
    <col min="4" max="4" width="12.875" style="2" customWidth="1"/>
    <col min="5" max="5" width="13.125" style="2" customWidth="1"/>
    <col min="6" max="6" width="13.875" style="2" customWidth="1"/>
    <col min="7" max="7" width="12.25390625" style="2" customWidth="1"/>
    <col min="8" max="9" width="11.125" style="2" customWidth="1"/>
    <col min="10" max="10" width="13.00390625" style="2" customWidth="1"/>
    <col min="11" max="11" width="12.875" style="2" customWidth="1"/>
    <col min="12" max="12" width="13.25390625" style="2" customWidth="1"/>
    <col min="13" max="16384" width="8.875" style="2" customWidth="1"/>
  </cols>
  <sheetData>
    <row r="1" spans="1:12" ht="17.4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2.75">
      <c r="A2" s="260" t="s">
        <v>478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1:12" ht="12.75">
      <c r="K3" s="258" t="s">
        <v>179</v>
      </c>
      <c r="L3" s="258"/>
    </row>
    <row r="4" spans="1:12" s="20" customFormat="1" ht="22.9" customHeight="1">
      <c r="A4" s="259" t="s">
        <v>49</v>
      </c>
      <c r="B4" s="259" t="s">
        <v>165</v>
      </c>
      <c r="C4" s="259" t="s">
        <v>166</v>
      </c>
      <c r="D4" s="259" t="s">
        <v>167</v>
      </c>
      <c r="E4" s="259"/>
      <c r="F4" s="259"/>
      <c r="G4" s="259"/>
      <c r="H4" s="259"/>
      <c r="I4" s="259"/>
      <c r="J4" s="259"/>
      <c r="K4" s="259"/>
      <c r="L4" s="259"/>
    </row>
    <row r="5" spans="1:12" s="20" customFormat="1" ht="15.6" customHeight="1">
      <c r="A5" s="259"/>
      <c r="B5" s="259"/>
      <c r="C5" s="259"/>
      <c r="D5" s="259" t="s">
        <v>168</v>
      </c>
      <c r="E5" s="259"/>
      <c r="F5" s="259"/>
      <c r="G5" s="259" t="s">
        <v>2</v>
      </c>
      <c r="H5" s="259"/>
      <c r="I5" s="259"/>
      <c r="J5" s="259"/>
      <c r="K5" s="259"/>
      <c r="L5" s="259"/>
    </row>
    <row r="6" spans="1:12" s="20" customFormat="1" ht="37.9" customHeight="1">
      <c r="A6" s="259"/>
      <c r="B6" s="259"/>
      <c r="C6" s="259"/>
      <c r="D6" s="259"/>
      <c r="E6" s="259"/>
      <c r="F6" s="259"/>
      <c r="G6" s="259" t="s">
        <v>169</v>
      </c>
      <c r="H6" s="259"/>
      <c r="I6" s="259"/>
      <c r="J6" s="259" t="s">
        <v>170</v>
      </c>
      <c r="K6" s="259"/>
      <c r="L6" s="259"/>
    </row>
    <row r="7" spans="1:12" s="20" customFormat="1" ht="69" customHeight="1">
      <c r="A7" s="259"/>
      <c r="B7" s="259"/>
      <c r="C7" s="259"/>
      <c r="D7" s="23" t="s">
        <v>479</v>
      </c>
      <c r="E7" s="23" t="s">
        <v>480</v>
      </c>
      <c r="F7" s="23" t="s">
        <v>481</v>
      </c>
      <c r="G7" s="23" t="s">
        <v>479</v>
      </c>
      <c r="H7" s="23" t="s">
        <v>480</v>
      </c>
      <c r="I7" s="23" t="s">
        <v>481</v>
      </c>
      <c r="J7" s="23" t="s">
        <v>479</v>
      </c>
      <c r="K7" s="23" t="s">
        <v>480</v>
      </c>
      <c r="L7" s="23" t="s">
        <v>481</v>
      </c>
    </row>
    <row r="8" spans="1:12" s="20" customFormat="1" ht="15.7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s="20" customFormat="1" ht="78.75">
      <c r="A9" s="22" t="s">
        <v>171</v>
      </c>
      <c r="B9" s="24" t="s">
        <v>172</v>
      </c>
      <c r="C9" s="22" t="s">
        <v>8</v>
      </c>
      <c r="D9" s="25">
        <f>D11+D13</f>
        <v>4061241.46</v>
      </c>
      <c r="E9" s="25">
        <f aca="true" t="shared" si="0" ref="E9:F9">E11+E13</f>
        <v>4061241.46</v>
      </c>
      <c r="F9" s="25">
        <f t="shared" si="0"/>
        <v>4061241.46</v>
      </c>
      <c r="G9" s="25"/>
      <c r="H9" s="25"/>
      <c r="I9" s="25"/>
      <c r="J9" s="25">
        <f aca="true" t="shared" si="1" ref="J9:L9">J11+J13</f>
        <v>4061241.46</v>
      </c>
      <c r="K9" s="25">
        <f t="shared" si="1"/>
        <v>4061241.46</v>
      </c>
      <c r="L9" s="25">
        <f t="shared" si="1"/>
        <v>4061241.46</v>
      </c>
    </row>
    <row r="10" spans="1:12" s="20" customFormat="1" ht="15.75">
      <c r="A10" s="22" t="s">
        <v>56</v>
      </c>
      <c r="B10" s="24"/>
      <c r="C10" s="22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20" customFormat="1" ht="126">
      <c r="A11" s="22" t="s">
        <v>173</v>
      </c>
      <c r="B11" s="24" t="s">
        <v>174</v>
      </c>
      <c r="C11" s="22" t="s">
        <v>8</v>
      </c>
      <c r="D11" s="69">
        <v>1411880</v>
      </c>
      <c r="E11" s="69">
        <v>1411880</v>
      </c>
      <c r="F11" s="69">
        <v>1411880</v>
      </c>
      <c r="G11" s="25"/>
      <c r="H11" s="25"/>
      <c r="I11" s="25"/>
      <c r="J11" s="69">
        <v>1411880</v>
      </c>
      <c r="K11" s="69">
        <v>1411880</v>
      </c>
      <c r="L11" s="69">
        <v>1411880</v>
      </c>
    </row>
    <row r="12" spans="1:12" s="20" customFormat="1" ht="18.6" customHeight="1">
      <c r="A12" s="22"/>
      <c r="B12" s="24"/>
      <c r="C12" s="22"/>
      <c r="D12" s="25"/>
      <c r="E12" s="25"/>
      <c r="F12" s="25"/>
      <c r="G12" s="25"/>
      <c r="H12" s="25"/>
      <c r="I12" s="25"/>
      <c r="J12" s="25"/>
      <c r="K12" s="25"/>
      <c r="L12" s="25"/>
    </row>
    <row r="13" spans="1:12" s="20" customFormat="1" ht="63">
      <c r="A13" s="22" t="s">
        <v>175</v>
      </c>
      <c r="B13" s="24" t="s">
        <v>176</v>
      </c>
      <c r="C13" s="22"/>
      <c r="D13" s="69">
        <f>4061241.46-'стр.04'!D11</f>
        <v>2649361.46</v>
      </c>
      <c r="E13" s="69">
        <f>4061241.46-'стр.04'!E11</f>
        <v>2649361.46</v>
      </c>
      <c r="F13" s="69">
        <f>4061241.46-'стр.04'!F11</f>
        <v>2649361.46</v>
      </c>
      <c r="G13" s="69"/>
      <c r="H13" s="69"/>
      <c r="I13" s="69"/>
      <c r="J13" s="69">
        <f>4061241.46-'стр.04'!J11</f>
        <v>2649361.46</v>
      </c>
      <c r="K13" s="69">
        <f>4061241.46-'стр.04'!K11</f>
        <v>2649361.46</v>
      </c>
      <c r="L13" s="69">
        <f>4061241.46-'стр.04'!L11</f>
        <v>2649361.46</v>
      </c>
    </row>
    <row r="14" spans="1:12" s="20" customFormat="1" ht="14.25" customHeight="1">
      <c r="A14" s="22"/>
      <c r="B14" s="24"/>
      <c r="C14" s="22"/>
      <c r="D14" s="25"/>
      <c r="E14" s="25"/>
      <c r="F14" s="25"/>
      <c r="G14" s="25"/>
      <c r="H14" s="25"/>
      <c r="I14" s="25"/>
      <c r="J14" s="25"/>
      <c r="K14" s="25"/>
      <c r="L14" s="25"/>
    </row>
    <row r="15" s="20" customFormat="1" ht="15.75">
      <c r="B15" s="21"/>
    </row>
    <row r="16" s="20" customFormat="1" ht="15.75">
      <c r="B16" s="21"/>
    </row>
    <row r="17" s="20" customFormat="1" ht="15.75">
      <c r="B17" s="21"/>
    </row>
    <row r="18" s="20" customFormat="1" ht="15.75">
      <c r="B18" s="21"/>
    </row>
    <row r="19" s="20" customFormat="1" ht="15.75">
      <c r="B19" s="21"/>
    </row>
    <row r="20" s="20" customFormat="1" ht="15.75">
      <c r="B20" s="21"/>
    </row>
    <row r="21" s="20" customFormat="1" ht="15.75">
      <c r="B21" s="21"/>
    </row>
    <row r="22" s="20" customFormat="1" ht="15.75">
      <c r="B22" s="21"/>
    </row>
    <row r="23" s="20" customFormat="1" ht="15.75">
      <c r="B23" s="21"/>
    </row>
    <row r="24" s="20" customFormat="1" ht="15.75">
      <c r="B24" s="21"/>
    </row>
    <row r="25" s="20" customFormat="1" ht="15.75">
      <c r="B25" s="21"/>
    </row>
    <row r="26" s="20" customFormat="1" ht="15.75">
      <c r="B26" s="21"/>
    </row>
    <row r="27" s="20" customFormat="1" ht="15.75">
      <c r="B27" s="21"/>
    </row>
    <row r="28" s="20" customFormat="1" ht="15.75">
      <c r="B28" s="21"/>
    </row>
    <row r="29" s="20" customFormat="1" ht="15.75">
      <c r="B29" s="21"/>
    </row>
    <row r="30" s="20" customFormat="1" ht="15.75">
      <c r="B30" s="21"/>
    </row>
    <row r="31" s="20" customFormat="1" ht="15.75">
      <c r="B31" s="21"/>
    </row>
    <row r="32" s="20" customFormat="1" ht="15.75">
      <c r="B32" s="21"/>
    </row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</sheetData>
  <mergeCells count="11">
    <mergeCell ref="K3:L3"/>
    <mergeCell ref="A4:A7"/>
    <mergeCell ref="B4:B7"/>
    <mergeCell ref="A1:L1"/>
    <mergeCell ref="A2:L2"/>
    <mergeCell ref="D4:L4"/>
    <mergeCell ref="C4:C7"/>
    <mergeCell ref="D5:F6"/>
    <mergeCell ref="G5:L5"/>
    <mergeCell ref="G6:I6"/>
    <mergeCell ref="J6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workbookViewId="0" topLeftCell="A16">
      <selection activeCell="D40" sqref="D40"/>
    </sheetView>
  </sheetViews>
  <sheetFormatPr defaultColWidth="9.00390625" defaultRowHeight="12.75"/>
  <cols>
    <col min="1" max="5" width="11.75390625" style="0" customWidth="1"/>
    <col min="6" max="6" width="8.25390625" style="0" customWidth="1"/>
    <col min="7" max="7" width="7.375" style="0" customWidth="1"/>
  </cols>
  <sheetData>
    <row r="1" spans="1:12" ht="18.75">
      <c r="A1" s="260" t="s">
        <v>198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8.75">
      <c r="A2" s="260" t="s">
        <v>320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8.75">
      <c r="A3" s="261" t="s">
        <v>177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40.15" customHeight="1">
      <c r="A4" s="262" t="s">
        <v>178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="2" customFormat="1" ht="18.75"/>
    <row r="6" spans="11:12" s="2" customFormat="1" ht="18.75">
      <c r="K6" s="263" t="s">
        <v>181</v>
      </c>
      <c r="L6" s="263"/>
    </row>
    <row r="7" spans="1:12" s="2" customFormat="1" ht="26.45" customHeight="1">
      <c r="A7" s="146" t="s">
        <v>49</v>
      </c>
      <c r="B7" s="146"/>
      <c r="C7" s="146"/>
      <c r="D7" s="146"/>
      <c r="E7" s="146"/>
      <c r="F7" s="146" t="s">
        <v>165</v>
      </c>
      <c r="G7" s="146"/>
      <c r="H7" s="146" t="s">
        <v>182</v>
      </c>
      <c r="I7" s="146"/>
      <c r="J7" s="146"/>
      <c r="K7" s="146"/>
      <c r="L7" s="146"/>
    </row>
    <row r="8" spans="1:12" s="2" customFormat="1" ht="18.75">
      <c r="A8" s="146">
        <v>1</v>
      </c>
      <c r="B8" s="146"/>
      <c r="C8" s="146"/>
      <c r="D8" s="146"/>
      <c r="E8" s="146"/>
      <c r="F8" s="146">
        <v>2</v>
      </c>
      <c r="G8" s="146"/>
      <c r="H8" s="146">
        <v>3</v>
      </c>
      <c r="I8" s="146"/>
      <c r="J8" s="146"/>
      <c r="K8" s="146"/>
      <c r="L8" s="146"/>
    </row>
    <row r="9" spans="1:12" s="2" customFormat="1" ht="18.75">
      <c r="A9" s="147" t="s">
        <v>190</v>
      </c>
      <c r="B9" s="147"/>
      <c r="C9" s="147"/>
      <c r="D9" s="147"/>
      <c r="E9" s="147"/>
      <c r="F9" s="264" t="s">
        <v>183</v>
      </c>
      <c r="G9" s="264"/>
      <c r="H9" s="148"/>
      <c r="I9" s="148"/>
      <c r="J9" s="148"/>
      <c r="K9" s="148"/>
      <c r="L9" s="148"/>
    </row>
    <row r="10" spans="1:12" s="2" customFormat="1" ht="18.75">
      <c r="A10" s="147" t="s">
        <v>189</v>
      </c>
      <c r="B10" s="147"/>
      <c r="C10" s="147"/>
      <c r="D10" s="147"/>
      <c r="E10" s="147"/>
      <c r="F10" s="264" t="s">
        <v>184</v>
      </c>
      <c r="G10" s="264"/>
      <c r="H10" s="148"/>
      <c r="I10" s="148"/>
      <c r="J10" s="148"/>
      <c r="K10" s="148"/>
      <c r="L10" s="148"/>
    </row>
    <row r="11" spans="1:12" s="2" customFormat="1" ht="18.75">
      <c r="A11" s="147" t="s">
        <v>188</v>
      </c>
      <c r="B11" s="147"/>
      <c r="C11" s="147"/>
      <c r="D11" s="147"/>
      <c r="E11" s="147"/>
      <c r="F11" s="264" t="s">
        <v>185</v>
      </c>
      <c r="G11" s="264"/>
      <c r="H11" s="148"/>
      <c r="I11" s="148"/>
      <c r="J11" s="148"/>
      <c r="K11" s="148"/>
      <c r="L11" s="148"/>
    </row>
    <row r="12" spans="1:12" s="2" customFormat="1" ht="18.75">
      <c r="A12" s="147"/>
      <c r="B12" s="147"/>
      <c r="C12" s="147"/>
      <c r="D12" s="147"/>
      <c r="E12" s="147"/>
      <c r="F12" s="264"/>
      <c r="G12" s="264"/>
      <c r="H12" s="148"/>
      <c r="I12" s="148"/>
      <c r="J12" s="148"/>
      <c r="K12" s="148"/>
      <c r="L12" s="148"/>
    </row>
    <row r="13" spans="1:12" s="2" customFormat="1" ht="18.75">
      <c r="A13" s="147" t="s">
        <v>187</v>
      </c>
      <c r="B13" s="147"/>
      <c r="C13" s="147"/>
      <c r="D13" s="147"/>
      <c r="E13" s="147"/>
      <c r="F13" s="264" t="s">
        <v>186</v>
      </c>
      <c r="G13" s="264"/>
      <c r="H13" s="148"/>
      <c r="I13" s="148"/>
      <c r="J13" s="148"/>
      <c r="K13" s="148"/>
      <c r="L13" s="148"/>
    </row>
    <row r="14" spans="1:12" s="2" customFormat="1" ht="18.75">
      <c r="A14" s="147"/>
      <c r="B14" s="147"/>
      <c r="C14" s="147"/>
      <c r="D14" s="147"/>
      <c r="E14" s="147"/>
      <c r="F14" s="264"/>
      <c r="G14" s="264"/>
      <c r="H14" s="148"/>
      <c r="I14" s="148"/>
      <c r="J14" s="148"/>
      <c r="K14" s="148"/>
      <c r="L14" s="148"/>
    </row>
    <row r="15" spans="1:12" s="2" customFormat="1" ht="18.75">
      <c r="A15" s="147"/>
      <c r="B15" s="147"/>
      <c r="C15" s="147"/>
      <c r="D15" s="147"/>
      <c r="E15" s="147"/>
      <c r="F15" s="264"/>
      <c r="G15" s="264"/>
      <c r="H15" s="148"/>
      <c r="I15" s="148"/>
      <c r="J15" s="148"/>
      <c r="K15" s="148"/>
      <c r="L15" s="148"/>
    </row>
    <row r="16" s="2" customFormat="1" ht="18.75"/>
    <row r="17" spans="1:12" s="2" customFormat="1" ht="18.75">
      <c r="A17" s="260" t="s">
        <v>199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</row>
    <row r="18" s="2" customFormat="1" ht="18.75"/>
    <row r="19" spans="11:12" s="2" customFormat="1" ht="18.75">
      <c r="K19" s="263" t="s">
        <v>191</v>
      </c>
      <c r="L19" s="263"/>
    </row>
    <row r="20" spans="1:12" s="2" customFormat="1" ht="27" customHeight="1">
      <c r="A20" s="146" t="s">
        <v>49</v>
      </c>
      <c r="B20" s="146"/>
      <c r="C20" s="146"/>
      <c r="D20" s="146"/>
      <c r="E20" s="146"/>
      <c r="F20" s="146" t="s">
        <v>165</v>
      </c>
      <c r="G20" s="146"/>
      <c r="H20" s="146" t="s">
        <v>182</v>
      </c>
      <c r="I20" s="146"/>
      <c r="J20" s="146"/>
      <c r="K20" s="146"/>
      <c r="L20" s="146"/>
    </row>
    <row r="21" spans="1:12" s="2" customFormat="1" ht="18.75">
      <c r="A21" s="146">
        <v>1</v>
      </c>
      <c r="B21" s="146"/>
      <c r="C21" s="146"/>
      <c r="D21" s="146"/>
      <c r="E21" s="146"/>
      <c r="F21" s="146">
        <v>2</v>
      </c>
      <c r="G21" s="146"/>
      <c r="H21" s="146">
        <v>3</v>
      </c>
      <c r="I21" s="146"/>
      <c r="J21" s="146"/>
      <c r="K21" s="146"/>
      <c r="L21" s="146"/>
    </row>
    <row r="22" spans="1:12" s="2" customFormat="1" ht="20.25" customHeight="1">
      <c r="A22" s="147" t="s">
        <v>192</v>
      </c>
      <c r="B22" s="147"/>
      <c r="C22" s="147"/>
      <c r="D22" s="147"/>
      <c r="E22" s="147"/>
      <c r="F22" s="264" t="s">
        <v>183</v>
      </c>
      <c r="G22" s="264"/>
      <c r="H22" s="148"/>
      <c r="I22" s="148"/>
      <c r="J22" s="148"/>
      <c r="K22" s="148"/>
      <c r="L22" s="148"/>
    </row>
    <row r="23" spans="1:12" s="2" customFormat="1" ht="78" customHeight="1">
      <c r="A23" s="147" t="s">
        <v>193</v>
      </c>
      <c r="B23" s="147"/>
      <c r="C23" s="147"/>
      <c r="D23" s="147"/>
      <c r="E23" s="147"/>
      <c r="F23" s="264" t="s">
        <v>184</v>
      </c>
      <c r="G23" s="264"/>
      <c r="H23" s="148"/>
      <c r="I23" s="148"/>
      <c r="J23" s="148"/>
      <c r="K23" s="148"/>
      <c r="L23" s="148"/>
    </row>
    <row r="24" spans="1:12" s="2" customFormat="1" ht="43.15" customHeight="1">
      <c r="A24" s="147" t="s">
        <v>194</v>
      </c>
      <c r="B24" s="147"/>
      <c r="C24" s="147"/>
      <c r="D24" s="147"/>
      <c r="E24" s="147"/>
      <c r="F24" s="264" t="s">
        <v>185</v>
      </c>
      <c r="G24" s="264"/>
      <c r="H24" s="148"/>
      <c r="I24" s="148"/>
      <c r="J24" s="148"/>
      <c r="K24" s="148"/>
      <c r="L24" s="148"/>
    </row>
    <row r="25" s="2" customFormat="1" ht="18.75"/>
    <row r="26" s="2" customFormat="1" ht="18.75"/>
    <row r="27" s="2" customFormat="1" ht="18.75"/>
    <row r="28" spans="1:7" s="2" customFormat="1" ht="18.75">
      <c r="A28" s="265" t="s">
        <v>195</v>
      </c>
      <c r="B28" s="265"/>
      <c r="C28" s="265"/>
      <c r="D28" s="258"/>
      <c r="E28" s="258"/>
      <c r="G28" s="2" t="s">
        <v>422</v>
      </c>
    </row>
    <row r="29" spans="1:12" ht="18.75">
      <c r="A29" s="2"/>
      <c r="B29" s="2"/>
      <c r="C29" s="2"/>
      <c r="D29" s="2"/>
      <c r="E29" s="2"/>
      <c r="F29" s="266" t="s">
        <v>4</v>
      </c>
      <c r="G29" s="266"/>
      <c r="H29" s="266"/>
      <c r="I29" s="266"/>
      <c r="J29" s="2"/>
      <c r="K29" s="2"/>
      <c r="L29" s="2"/>
    </row>
    <row r="30" spans="1:12" ht="18.75">
      <c r="A30" s="2"/>
      <c r="B30" s="2"/>
      <c r="C30" s="2"/>
      <c r="D30" s="2" t="s">
        <v>12</v>
      </c>
      <c r="E30" s="2"/>
      <c r="F30" s="2"/>
      <c r="G30" s="2"/>
      <c r="H30" s="2"/>
      <c r="I30" s="2"/>
      <c r="J30" s="2"/>
      <c r="K30" s="2"/>
      <c r="L30" s="2"/>
    </row>
    <row r="31" spans="1:12" ht="18.75">
      <c r="A31" s="265" t="s">
        <v>59</v>
      </c>
      <c r="B31" s="265"/>
      <c r="C31" s="265"/>
      <c r="D31" s="258"/>
      <c r="E31" s="258"/>
      <c r="F31" s="2"/>
      <c r="G31" s="2" t="s">
        <v>423</v>
      </c>
      <c r="H31" s="2"/>
      <c r="I31" s="2"/>
      <c r="J31" s="2"/>
      <c r="K31" s="2"/>
      <c r="L31" s="2"/>
    </row>
    <row r="32" spans="1:12" ht="18.75">
      <c r="A32" s="2"/>
      <c r="B32" s="2"/>
      <c r="C32" s="2"/>
      <c r="D32" s="2"/>
      <c r="E32" s="2"/>
      <c r="F32" s="266" t="s">
        <v>4</v>
      </c>
      <c r="G32" s="266"/>
      <c r="H32" s="266"/>
      <c r="I32" s="266"/>
      <c r="J32" s="2"/>
      <c r="K32" s="2"/>
      <c r="L32" s="2"/>
    </row>
    <row r="33" spans="1:12" ht="18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8.75">
      <c r="A34" s="265" t="s">
        <v>11</v>
      </c>
      <c r="B34" s="265"/>
      <c r="C34" s="265"/>
      <c r="D34" s="258"/>
      <c r="E34" s="258"/>
      <c r="F34" s="2"/>
      <c r="G34" s="2" t="s">
        <v>423</v>
      </c>
      <c r="H34" s="2"/>
      <c r="I34" s="2"/>
      <c r="J34" s="2"/>
      <c r="K34" s="2"/>
      <c r="L34" s="2"/>
    </row>
    <row r="35" spans="1:12" ht="18.75">
      <c r="A35" s="2"/>
      <c r="B35" s="2"/>
      <c r="C35" s="2"/>
      <c r="D35" s="2"/>
      <c r="E35" s="2"/>
      <c r="F35" s="266" t="s">
        <v>4</v>
      </c>
      <c r="G35" s="266"/>
      <c r="H35" s="266"/>
      <c r="I35" s="266"/>
      <c r="J35" s="2"/>
      <c r="K35" s="2"/>
      <c r="L35" s="2"/>
    </row>
    <row r="36" spans="1:12" ht="18.75">
      <c r="A36" s="265" t="s">
        <v>196</v>
      </c>
      <c r="B36" s="265"/>
      <c r="C36" s="2" t="s">
        <v>425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8.75">
      <c r="A37" s="2" t="s">
        <v>424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8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8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8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8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8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8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8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8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8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8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8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8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8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8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8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8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8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8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8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8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8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8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8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8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8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mergeCells count="59">
    <mergeCell ref="A36:B36"/>
    <mergeCell ref="F29:I29"/>
    <mergeCell ref="D31:E31"/>
    <mergeCell ref="F32:I32"/>
    <mergeCell ref="D34:E34"/>
    <mergeCell ref="F35:I35"/>
    <mergeCell ref="A28:C28"/>
    <mergeCell ref="A31:C31"/>
    <mergeCell ref="A34:C34"/>
    <mergeCell ref="D28:E28"/>
    <mergeCell ref="A23:E23"/>
    <mergeCell ref="H23:L23"/>
    <mergeCell ref="A24:E24"/>
    <mergeCell ref="F24:G24"/>
    <mergeCell ref="H24:L24"/>
    <mergeCell ref="A21:E21"/>
    <mergeCell ref="F21:G21"/>
    <mergeCell ref="H21:L21"/>
    <mergeCell ref="A22:E22"/>
    <mergeCell ref="F22:G22"/>
    <mergeCell ref="H22:L22"/>
    <mergeCell ref="F23:G23"/>
    <mergeCell ref="H15:L15"/>
    <mergeCell ref="A17:L17"/>
    <mergeCell ref="K19:L19"/>
    <mergeCell ref="A20:E20"/>
    <mergeCell ref="F20:G20"/>
    <mergeCell ref="H20:L20"/>
    <mergeCell ref="A15:E15"/>
    <mergeCell ref="F14:G14"/>
    <mergeCell ref="H14:L14"/>
    <mergeCell ref="F15:G15"/>
    <mergeCell ref="A10:E10"/>
    <mergeCell ref="A11:E11"/>
    <mergeCell ref="A12:E12"/>
    <mergeCell ref="A13:E13"/>
    <mergeCell ref="A14:E14"/>
    <mergeCell ref="F11:G11"/>
    <mergeCell ref="H11:L11"/>
    <mergeCell ref="F12:G12"/>
    <mergeCell ref="H12:L12"/>
    <mergeCell ref="F13:G13"/>
    <mergeCell ref="H13:L13"/>
    <mergeCell ref="F10:G10"/>
    <mergeCell ref="H10:L10"/>
    <mergeCell ref="A7:E7"/>
    <mergeCell ref="F7:G7"/>
    <mergeCell ref="H7:L7"/>
    <mergeCell ref="A8:E8"/>
    <mergeCell ref="A9:E9"/>
    <mergeCell ref="F8:G8"/>
    <mergeCell ref="H8:L8"/>
    <mergeCell ref="F9:G9"/>
    <mergeCell ref="H9:L9"/>
    <mergeCell ref="A1:L1"/>
    <mergeCell ref="A2:L2"/>
    <mergeCell ref="A3:L3"/>
    <mergeCell ref="A4:L4"/>
    <mergeCell ref="K6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Тихонова СМ</cp:lastModifiedBy>
  <cp:lastPrinted>2019-02-07T05:52:05Z</cp:lastPrinted>
  <dcterms:created xsi:type="dcterms:W3CDTF">2010-11-26T07:12:57Z</dcterms:created>
  <dcterms:modified xsi:type="dcterms:W3CDTF">2019-02-07T05:59:42Z</dcterms:modified>
  <cp:category/>
  <cp:version/>
  <cp:contentType/>
  <cp:contentStatus/>
</cp:coreProperties>
</file>