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tabRatio="928" activeTab="0"/>
  </bookViews>
  <sheets>
    <sheet name="ФХД_ Поступления и выплаты" sheetId="28" r:id="rId1"/>
    <sheet name="ФХД_ Сведения по выплатам на з" sheetId="29" r:id="rId2"/>
    <sheet name="поступления" sheetId="23" r:id="rId3"/>
    <sheet name="1-2 (211)" sheetId="3" r:id="rId4"/>
    <sheet name="3-4 (222)" sheetId="4" r:id="rId5"/>
    <sheet name="6-7 (213)" sheetId="7" r:id="rId6"/>
    <sheet name="9-11 (296)" sheetId="9" r:id="rId7"/>
    <sheet name="17-18 (221)" sheetId="13" r:id="rId8"/>
    <sheet name="20 (223)" sheetId="15" r:id="rId9"/>
    <sheet name="21-23 (224-225)" sheetId="16" r:id="rId10"/>
    <sheet name="24 (226)" sheetId="17" r:id="rId11"/>
    <sheet name="25 (310)" sheetId="18" r:id="rId12"/>
    <sheet name="26 (346)" sheetId="19" r:id="rId13"/>
    <sheet name="Лист1 (2)" sheetId="27" state="hidden" r:id="rId14"/>
  </sheets>
  <definedNames>
    <definedName name="IS_DOCUMENT" localSheetId="0">'ФХД_ Поступления и выплаты'!$A$89</definedName>
    <definedName name="IS_DOCUMENT" localSheetId="1">'ФХД_ Сведения по выплатам на з'!$A$29</definedName>
    <definedName name="_xlnm.Print_Area" localSheetId="3">'1-2 (211)'!$A$1:$EC$26</definedName>
    <definedName name="_xlnm.Print_Area" localSheetId="7">'17-18 (221)'!$A$1:$DT$19</definedName>
    <definedName name="_xlnm.Print_Area" localSheetId="8">'20 (223)'!$A$1:$EB$16</definedName>
    <definedName name="_xlnm.Print_Area" localSheetId="9">'21-23 (224-225)'!$A$1:$DT$57</definedName>
    <definedName name="_xlnm.Print_Area" localSheetId="10">'24 (226)'!$A$1:$EH$39</definedName>
    <definedName name="_xlnm.Print_Area" localSheetId="11">'25 (310)'!$A$1:$EH$31</definedName>
    <definedName name="_xlnm.Print_Area" localSheetId="12">'26 (346)'!$A$1:$EH$13</definedName>
    <definedName name="_xlnm.Print_Area" localSheetId="4">'3-4 (222)'!$A$1:$EG$18</definedName>
    <definedName name="_xlnm.Print_Area" localSheetId="5">'6-7 (213)'!$A$1:$DV$28</definedName>
    <definedName name="_xlnm.Print_Area" localSheetId="6">'9-11 (296)'!$A$1:$DU$35</definedName>
    <definedName name="_xlnm.Print_Titles" localSheetId="3">'1-2 (211)'!$8:$11</definedName>
    <definedName name="_xlnm.Print_Titles" localSheetId="4">'3-4 (222)'!$3:$6</definedName>
    <definedName name="_xlnm.Print_Titles" localSheetId="5">'6-7 (213)'!$3:$6</definedName>
    <definedName name="_xlnm.Print_Titles" localSheetId="7">'17-18 (221)'!$5:$8</definedName>
    <definedName name="_xlnm.Print_Titles" localSheetId="8">'20 (223)'!$4:$7</definedName>
  </definedNames>
  <calcPr calcId="162913"/>
  <extLst/>
</workbook>
</file>

<file path=xl/sharedStrings.xml><?xml version="1.0" encoding="utf-8"?>
<sst xmlns="http://schemas.openxmlformats.org/spreadsheetml/2006/main" count="1688" uniqueCount="601">
  <si>
    <t>Наименование показателя</t>
  </si>
  <si>
    <t>1</t>
  </si>
  <si>
    <t>2</t>
  </si>
  <si>
    <t>3</t>
  </si>
  <si>
    <t>4</t>
  </si>
  <si>
    <t>5</t>
  </si>
  <si>
    <t>6</t>
  </si>
  <si>
    <t>7</t>
  </si>
  <si>
    <t>8</t>
  </si>
  <si>
    <t>№
п/п</t>
  </si>
  <si>
    <t>4.1</t>
  </si>
  <si>
    <t>4.2</t>
  </si>
  <si>
    <t>1.2</t>
  </si>
  <si>
    <t>1.1</t>
  </si>
  <si>
    <t>1.1.1</t>
  </si>
  <si>
    <t>1.2.1</t>
  </si>
  <si>
    <t>3.1</t>
  </si>
  <si>
    <t>Рекомендуемый образец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</si>
  <si>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</si>
  <si>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</t>
  </si>
  <si>
    <t>1.1. Расчеты (обоснования) расходов на оплату труда</t>
  </si>
  <si>
    <t>Категории 
персонала/
должности</t>
  </si>
  <si>
    <t>Установленная численность, (единиц)</t>
  </si>
  <si>
    <t>Среднемесячный размер оплаты труда на одного работника, руб.</t>
  </si>
  <si>
    <t>Иные расходы, включаемые в фонд оплаты труда</t>
  </si>
  <si>
    <t>Фонд оплаты труда в год, руб. 
(гр. 3 x (гр. 4 +гр. 8) x 12)</t>
  </si>
  <si>
    <t xml:space="preserve">в том числе: </t>
  </si>
  <si>
    <t>всего      (гр.5+гр.6+гр.7)</t>
  </si>
  <si>
    <t>в том числе:</t>
  </si>
  <si>
    <t>Субсидии на выполнение муниципального задания 
(руб.)</t>
  </si>
  <si>
    <t>Субсидии на иные цели (руб.)</t>
  </si>
  <si>
    <t>Поступления от оказания услуг (выполнения работ) на платной основе и от приносящей доход деятельности (руб.)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</si>
  <si>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</si>
  <si>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</si>
  <si>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</si>
  <si>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Всего</t>
  </si>
  <si>
    <t>Из них: гранты</t>
  </si>
  <si>
    <t>Расходы на выплату заработной платы, в том числе:</t>
  </si>
  <si>
    <t>Х</t>
  </si>
  <si>
    <t>Педагогические работники</t>
  </si>
  <si>
    <t>Административно-управленческий персонал (руководящие работники)</t>
  </si>
  <si>
    <t>1.3</t>
  </si>
  <si>
    <t>Вспомогательный персонал (учебно-вспомогательный персонал)</t>
  </si>
  <si>
    <t>1.4</t>
  </si>
  <si>
    <t>Прочий персонал (иной персонал)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</si>
  <si>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</si>
  <si>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2.1</t>
  </si>
  <si>
    <t>Пособия за первые три дня врем. нетрудоспособности по( 001012431)</t>
  </si>
  <si>
    <t>2.2</t>
  </si>
  <si>
    <t>Пособия за первые три дня врем. нетрудоспособности по( 001012432)</t>
  </si>
  <si>
    <t>Итого по пед. сотрудникам (001012431):</t>
  </si>
  <si>
    <t>Итого: по остальным  (001012432)</t>
  </si>
  <si>
    <t>Итого по платным услугам (001…062):</t>
  </si>
  <si>
    <t>Итого :</t>
  </si>
  <si>
    <t>Итого 266 :</t>
  </si>
  <si>
    <t>*Формируется  по  элементу  вида  расходов  111 "Фонд оплаты труда учреждений" классификации расходов бюджетов.</t>
  </si>
  <si>
    <t>1.2. Расчеты (обоснования) выплат работникам при направлении их в служебные командировки</t>
  </si>
  <si>
    <t>Наименование расходов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</si>
  <si>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</si>
  <si>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</si>
  <si>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</si>
  <si>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</si>
  <si>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</si>
  <si>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Субсидии 
на выполнение муниципального задания (руб.)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</si>
  <si>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</si>
  <si>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</si>
  <si>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</si>
  <si>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</si>
  <si>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</si>
  <si>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</si>
  <si>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</si>
  <si>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2.3</t>
  </si>
  <si>
    <t>Возмещение персоналу расходов, связанных со служебными командировками</t>
  </si>
  <si>
    <t>Итого:</t>
  </si>
  <si>
    <t>* Формируется по элементу вида расходов 112 "Иные выплаты персоналу учреждений,   за   исключением  фонда  оплаты  труда".</t>
  </si>
  <si>
    <t>Код по КОСГУ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</si>
  <si>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</si>
  <si>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</si>
  <si>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</si>
  <si>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</si>
  <si>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</si>
  <si>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Страховые взносы 
на обязательное пенсионное страхование, всего</t>
  </si>
  <si>
    <t>По ставке 22,0%</t>
  </si>
  <si>
    <t>По ставке 10,0%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</si>
  <si>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</si>
  <si>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</si>
  <si>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</si>
  <si>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</si>
  <si>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</si>
  <si>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2.4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</si>
  <si>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</si>
  <si>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Уточнение расчета по страховым взносам на обязательное социальное страхование, всего</t>
  </si>
  <si>
    <t>корректировка округления</t>
  </si>
  <si>
    <t>3.2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</si>
  <si>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</si>
  <si>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</si>
  <si>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</si>
  <si>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</si>
  <si>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</si>
  <si>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</si>
  <si>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Субсидии 
на 
выполнение муниципального задания 
(руб.)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</si>
  <si>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</si>
  <si>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</si>
  <si>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</si>
  <si>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</si>
  <si>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</si>
  <si>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Субсидии на 
выполнение муниципального задания 
(руб.)</t>
  </si>
  <si>
    <t>Налог на имущество, всего</t>
  </si>
  <si>
    <t>Недвижимое имущество</t>
  </si>
  <si>
    <t>Из них:</t>
  </si>
  <si>
    <t>переданное в аренду</t>
  </si>
  <si>
    <t>Движимое имущество</t>
  </si>
  <si>
    <t>Земельный налог, всего</t>
  </si>
  <si>
    <t>По участкам: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</si>
  <si>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</si>
  <si>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</si>
  <si>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</si>
  <si>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</si>
  <si>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</si>
  <si>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Кол-во платежей 
в год</t>
  </si>
  <si>
    <t>Общая 
сумма платежей (руб.)
(гр. 4 x гр. 5)</t>
  </si>
  <si>
    <t>Иные платежи, всего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</si>
  <si>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санкций, за исключением штрафов за несвоевременное погашение бюджетных кредитов</t>
  </si>
  <si>
    <t>Уплата компенсации за задержку заработной платы, начислений на компенсацию за задержку заработной платы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</si>
  <si>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</si>
  <si>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</si>
  <si>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</si>
  <si>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</si>
  <si>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</si>
  <si>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</si>
  <si>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Абонентская 
плата за абонентский номер, виртуальная АТС</t>
  </si>
  <si>
    <t>Повременная оплата междугородных, международных 
и местных телефонных соединений</t>
  </si>
  <si>
    <t>Виртуальная АТС для ЮЛ (Кудрово)</t>
  </si>
  <si>
    <t>Передача тревожного сигнала между техническим средством охраны и пультом охраны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</si>
  <si>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</si>
  <si>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</si>
  <si>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Возмещение расходов на почтовые услуги</t>
  </si>
  <si>
    <t>Услуги интернет провайдеров</t>
  </si>
  <si>
    <t>Услуги электронной почты (электронный адрес)</t>
  </si>
  <si>
    <t>6.3. Расчет (обоснование) расходов на оплату коммунальных услуг</t>
  </si>
  <si>
    <t>Код по КВР</t>
  </si>
  <si>
    <t>Единица измерения</t>
  </si>
  <si>
    <t>Размер потребления ресурсов</t>
  </si>
  <si>
    <t>Тариф 
(с учетом НДС) 
(руб.)</t>
  </si>
  <si>
    <t>Сумма, 
руб. (гр. 5 x 
гр. 6)</t>
  </si>
  <si>
    <t>Электроэнергия</t>
  </si>
  <si>
    <t>Квч</t>
  </si>
  <si>
    <t xml:space="preserve">Тепловая энергия </t>
  </si>
  <si>
    <t>Гкал</t>
  </si>
  <si>
    <t>Итого</t>
  </si>
  <si>
    <t>Холодное водоснабжение</t>
  </si>
  <si>
    <t>м.куб</t>
  </si>
  <si>
    <t>Водоотведение</t>
  </si>
  <si>
    <t>Вывоз ТКО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</si>
  <si>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</si>
  <si>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</si>
  <si>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</si>
  <si>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</si>
  <si>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</si>
  <si>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г.Кудрово (№ договора ВН01-06/2022 от 13.05.2022,  ЛО, Всеволожский р-он,г.Кудрово, ул.Строителей, д.41А , 411,69 кв.м.)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</si>
  <si>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</si>
  <si>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</si>
  <si>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</si>
  <si>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</si>
  <si>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</si>
  <si>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Содержание 
объектов недвижимого имущества в чистоте</t>
  </si>
  <si>
    <t>Уборка снега, 
мусора</t>
  </si>
  <si>
    <t>Вывоз снега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</si>
  <si>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</si>
  <si>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</si>
  <si>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</si>
  <si>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</si>
  <si>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</si>
  <si>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</si>
  <si>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</si>
  <si>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</si>
  <si>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</si>
  <si>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3.3</t>
  </si>
  <si>
    <t>ТО приборов объектов оконечных ПАК и оказание услуг по техническому мониторингу</t>
  </si>
  <si>
    <t>3.4</t>
  </si>
  <si>
    <t>Обслуживание УУТЭ</t>
  </si>
  <si>
    <t>3.5</t>
  </si>
  <si>
    <t>промывка сист.отопления,замена манометров</t>
  </si>
  <si>
    <t>3.6</t>
  </si>
  <si>
    <t>Ремонт оборудования</t>
  </si>
  <si>
    <t>3.7</t>
  </si>
  <si>
    <t>Экспертиза имущества</t>
  </si>
  <si>
    <t>Противопожарные мероприятия, связанные с содержанием имущества</t>
  </si>
  <si>
    <t>По мероприятиям:</t>
  </si>
  <si>
    <t>ТО АПС</t>
  </si>
  <si>
    <t>4.3</t>
  </si>
  <si>
    <t>ТО комплекса технических средств охраны</t>
  </si>
  <si>
    <t>4.4</t>
  </si>
  <si>
    <t>Огнезащитная обработка</t>
  </si>
  <si>
    <t>4.5</t>
  </si>
  <si>
    <t>Измерение сопротивления  изоляции электропроводки</t>
  </si>
  <si>
    <t>4.6</t>
  </si>
  <si>
    <t>Ремонт электрощитков</t>
  </si>
  <si>
    <t>4.7</t>
  </si>
  <si>
    <t>Обслуживание оргтехники</t>
  </si>
  <si>
    <t>4.8</t>
  </si>
  <si>
    <t>Заправка картриджа</t>
  </si>
  <si>
    <t>Мероприятия по охране труда и ГС</t>
  </si>
  <si>
    <t>5.1</t>
  </si>
  <si>
    <t>ТО видионаблюдения</t>
  </si>
  <si>
    <t>ТО системы кондиционирования</t>
  </si>
  <si>
    <t>6.6. Расчет (обоснование) расходов на оплату прочих работ, услуг и других расходов не включенные в другие группы</t>
  </si>
  <si>
    <t>Количество договоров (шт.)</t>
  </si>
  <si>
    <t>Стоимость услуги, руб.</t>
  </si>
  <si>
    <t>Сумма 
(руб.)
(гр. 4 x гр. 5)</t>
  </si>
  <si>
    <t>Оплата охранных услуг объектов</t>
  </si>
  <si>
    <t>с.Павлово, ул.Быкова, д.15-а</t>
  </si>
  <si>
    <t>г.Кудрово, ул. Строителей, д.41-а</t>
  </si>
  <si>
    <t>Оплата услуг вневедомственной, пожарной охраны, всего</t>
  </si>
  <si>
    <t>По объектам</t>
  </si>
  <si>
    <t>Оплата информационно-вычислительных и информационно-правовых услуг</t>
  </si>
  <si>
    <t>Обновление программы "Консультант плюс"</t>
  </si>
  <si>
    <t>Обновление программы "1С"</t>
  </si>
  <si>
    <t>Приобретение программного обеспечения</t>
  </si>
  <si>
    <t>4.</t>
  </si>
  <si>
    <t>Типографские услуги</t>
  </si>
  <si>
    <t>5.</t>
  </si>
  <si>
    <t>Медицинский осмотр работников учреждения</t>
  </si>
  <si>
    <t>6.</t>
  </si>
  <si>
    <t>Курсы повышения квалификации</t>
  </si>
  <si>
    <t>Участие в конкурсах и концертах обучающихся</t>
  </si>
  <si>
    <t>8.</t>
  </si>
  <si>
    <t>Подписка на периодическую печать</t>
  </si>
  <si>
    <t>9.</t>
  </si>
  <si>
    <t>Лабораторные исследования</t>
  </si>
  <si>
    <t>10.</t>
  </si>
  <si>
    <t>Консультационные услуги</t>
  </si>
  <si>
    <t>11.</t>
  </si>
  <si>
    <t>Доспуп к системе ЭДО</t>
  </si>
  <si>
    <t>6.7. Расчет (обоснование) расходов на приобретение основных средств</t>
  </si>
  <si>
    <t>Приобретение основных средств</t>
  </si>
  <si>
    <t>По группам объектов:</t>
  </si>
  <si>
    <t>Пианино</t>
  </si>
  <si>
    <t>Приобретение нематериальных активов</t>
  </si>
  <si>
    <t>Приобретение непроизводственных активов</t>
  </si>
  <si>
    <t>6.8. Расчет (обоснование) расходов на приобретение материальных запасов</t>
  </si>
  <si>
    <t>Количество (шт.)</t>
  </si>
  <si>
    <t>Цены за единицу (руб.)</t>
  </si>
  <si>
    <t>Сумма, 
руб.
(гр. 5 x гр. 6)</t>
  </si>
  <si>
    <t>Субсидии на выполнение муниципального задания (руб.)</t>
  </si>
  <si>
    <t>Приобретение материалов</t>
  </si>
  <si>
    <t>По группам материалов:</t>
  </si>
  <si>
    <t>Канц товары: Бумага, ручки, папки, клей, линейки, регистраторы</t>
  </si>
  <si>
    <t>шт</t>
  </si>
  <si>
    <t>Струны</t>
  </si>
  <si>
    <t>Жидкое мыло</t>
  </si>
  <si>
    <t>Хозяйственные товары(светильники, Корзины для мусора, рамки, плитки для потолка, реагент противогололедный, Средство дезинфицирующее, концентрат, Салфетки для оргтехники, дырокол, ножницы и т.д)</t>
  </si>
  <si>
    <t>1.6</t>
  </si>
  <si>
    <t>1.7</t>
  </si>
  <si>
    <t>1.8</t>
  </si>
  <si>
    <t>1.9</t>
  </si>
  <si>
    <t>1.10</t>
  </si>
  <si>
    <t>Рояль кабинетный</t>
  </si>
  <si>
    <t>Барабан малый в комплекте RDF1465GN 14x6.5, темнозеленый, Chuzhbinov Drums</t>
  </si>
  <si>
    <t xml:space="preserve">Пианино Чайка Studio </t>
  </si>
  <si>
    <t>Пианино Чайка Professional</t>
  </si>
  <si>
    <t>1.11</t>
  </si>
  <si>
    <t>Барабан малый MBd-d-1465-10 14х6,5"</t>
  </si>
  <si>
    <t>Баян ученический детский двухголосный "Тула" 77/46Х37-II</t>
  </si>
  <si>
    <t>1.12</t>
  </si>
  <si>
    <t>Библиотека</t>
  </si>
  <si>
    <t>1.13</t>
  </si>
  <si>
    <t>1.14</t>
  </si>
  <si>
    <t>пюпитр</t>
  </si>
  <si>
    <t>Персональный компьютер  iRU Home 310H5SE, Intel Pentium Gold G6400, DDR4 8ГБ, 240ГБ(SSD), Intel UHD Graphics 610, Windows 11 Home, черный [1735837]</t>
  </si>
  <si>
    <t>Интерактивная комплект  (интерактивная доска, мультимедийный проектор, ноутбук)</t>
  </si>
  <si>
    <t>1.15</t>
  </si>
  <si>
    <t>Мебель</t>
  </si>
  <si>
    <t>1.16</t>
  </si>
  <si>
    <t>1.17</t>
  </si>
  <si>
    <t>1.18</t>
  </si>
  <si>
    <t>13.</t>
  </si>
  <si>
    <t>Мастер-класс</t>
  </si>
  <si>
    <t>Ударные инструменты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</si>
  <si>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</si>
  <si>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</si>
  <si>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собственности*</t>
  </si>
  <si>
    <t>1.1 Доходы от собственности</t>
  </si>
  <si>
    <t>№ п/п</t>
  </si>
  <si>
    <t>Наименование объекта**</t>
  </si>
  <si>
    <t>Дебиторская задолженность на начало года</t>
  </si>
  <si>
    <t>Кредиторская задолженность на конец года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</si>
  <si>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</si>
  <si>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</si>
  <si>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 (гр.6*гр.7)</t>
  </si>
  <si>
    <t>Значение показателя исполнения Плана по доходам за финансовый год, предшествующий текущему, руб.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</si>
  <si>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</si>
  <si>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</si>
  <si>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в процентах     (гр.9 / гр.8*100%)</t>
  </si>
  <si>
    <t>Причины отклонения (если показатель значение отклонения превышает                            20 %)</t>
  </si>
  <si>
    <t>Доходы в виде арендной либо иной платы за передачу в возмездное пользование муниципального имущества</t>
  </si>
  <si>
    <t>в том числе:*</t>
  </si>
  <si>
    <t>*Формируется  по статье 120 "Доходы от собственности" аналитической группы подвида доходов бюджетов.</t>
  </si>
  <si>
    <t>** Указывается   наименование   объекта   имущества,   переданного (планируемого к передаче) в аренду</t>
  </si>
  <si>
    <t>2. Расчеты (обоснования) доходов от оказания услуг (выполнения работ) *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</si>
  <si>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</si>
  <si>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Объем планируемых поступлений, руб.</t>
  </si>
  <si>
    <t>Субсидии муниципальным учреждениям, реализующим образовательные программы дополнительного образования, на финансовое обеспечение муниципального задания на оплату труда педагогических работников, прочие расходы (за исключением оплаты коммунальных услуг, арендной платы, услуг и работ по содержанию имущества) за счет средств местного бюджета</t>
  </si>
  <si>
    <t>Субсидии муниципальным учреждениям, реализующим образовательные программы дополнительного образования, на финансовое обеспечение муниципального задания на оплату труда работников (за исключением педагогических), оплату коммунальных услуг, арендной платы, услуг и работ по содержанию имущества за счет средств местного бюджета</t>
  </si>
  <si>
    <t>2.2    Доходы от оказания услуг, выполнения работ, компенсации затрат учреждения в части приносящей доход деятельности</t>
  </si>
  <si>
    <t>Наименование услуги (работы)</t>
  </si>
  <si>
    <t>Плата (тариф) за единицу услуги (работы)</t>
  </si>
  <si>
    <t>Планируемое количество потребителей, воспользовавшихся услугами (работами) учреждения</t>
  </si>
  <si>
    <t xml:space="preserve"> в абсолютных величинах                            (гр.8- гр.9)</t>
  </si>
  <si>
    <t>в процентах     (гр.10/гр.9*100%)</t>
  </si>
  <si>
    <t>Платные услуги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</si>
  <si>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</si>
  <si>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3. Расчеты (обоснования) доходов в виде штрафов, возмещения ущерба*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</si>
  <si>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</si>
  <si>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</si>
  <si>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4.1 Поступления текущего характера бюджетным и автономным учреждениям от сектора государственного управления</t>
  </si>
  <si>
    <t>Субсидии на иные цели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</si>
  <si>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</si>
  <si>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</si>
  <si>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</si>
  <si>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4.5. Прочие безвозмездные денежные поступления</t>
  </si>
  <si>
    <t>* Формируется  по  статье  150  "Безвозмездные денежные поступления" аналитической группы подвида доходов бюджетов.</t>
  </si>
  <si>
    <t>5. Расчеты (обоснования) объема поступлений от прочих доходов*</t>
  </si>
  <si>
    <t>* Формируется  по  статье  180  "Прочие доходы" аналитической группы подвида доходов бюджетов.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</si>
  <si>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</si>
  <si>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Цена за единицу, руб.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</si>
  <si>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</si>
  <si>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7. Расчеты (обоснования) доходов по прочим поступлениям*</t>
  </si>
  <si>
    <t>* Формируется по статье 510 "Поступление денежных средств и их эквивалентов".</t>
  </si>
  <si>
    <t>проверка</t>
  </si>
  <si>
    <t>МЗ</t>
  </si>
  <si>
    <t>всего</t>
  </si>
  <si>
    <t>оклад</t>
  </si>
  <si>
    <t>стим</t>
  </si>
  <si>
    <t>должно быть</t>
  </si>
  <si>
    <t>Платные</t>
  </si>
  <si>
    <t>тут не ставить</t>
  </si>
  <si>
    <t>Поддержка юных дарований (стипендия)</t>
  </si>
  <si>
    <t>*Формируется  по элементу вида расходов 853 "Уплата иных платежей"и 340 "Стипендии" классификации расходов бюджетов</t>
  </si>
  <si>
    <t>на 500 000 по платным</t>
  </si>
  <si>
    <t>Линолиум, фанера</t>
  </si>
  <si>
    <t>Домра</t>
  </si>
  <si>
    <t>1.5</t>
  </si>
  <si>
    <t>Мебель (сейф,жалюзи,МФУ,линолеум и тд)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</si>
  <si>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</si>
  <si>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</si>
  <si>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</si>
  <si>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</si>
  <si>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</si>
  <si>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"22" декабря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</si>
  <si>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</si>
  <si>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</si>
  <si>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</si>
  <si>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"22" декабря 2023 г.</t>
  </si>
  <si>
    <t>Дата</t>
  </si>
  <si>
    <t>22.12.2023</t>
  </si>
  <si>
    <t>Орган, осуществляющий</t>
  </si>
  <si>
    <t>по Сводному реестру</t>
  </si>
  <si>
    <t>41300444</t>
  </si>
  <si>
    <t>функции и полномочия учредителя</t>
  </si>
  <si>
    <t>администрация Всеволожского муниципального района Ленинградской области</t>
  </si>
  <si>
    <t>глава по БК</t>
  </si>
  <si>
    <t>001</t>
  </si>
  <si>
    <t>41320197</t>
  </si>
  <si>
    <t>ИНН</t>
  </si>
  <si>
    <t>4703023111</t>
  </si>
  <si>
    <t>Учреждение</t>
  </si>
  <si>
    <t>муниципальное автономное учреждение дополнительного образования "Колтушская детская школа искусств"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</si>
  <si>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</si>
  <si>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</si>
  <si>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</si>
  <si>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</si>
  <si>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</si>
  <si>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</si>
  <si>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</si>
  <si>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</si>
  <si>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</si>
  <si>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</si>
  <si>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</si>
  <si>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</si>
  <si>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</si>
  <si>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</si>
  <si>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</si>
  <si>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</si>
  <si>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</si>
  <si>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</si>
  <si>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</si>
  <si>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</si>
  <si>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</si>
  <si>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</si>
  <si>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</si>
  <si>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</si>
  <si>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</si>
  <si>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</si>
  <si>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</si>
  <si>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</si>
  <si>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</si>
  <si>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</si>
  <si>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</si>
  <si>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</si>
  <si>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</si>
  <si>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</si>
  <si>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</si>
  <si>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</si>
  <si>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</si>
  <si>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</si>
  <si>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</si>
  <si>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</si>
  <si>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</si>
  <si>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</si>
  <si>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за счет субсидий, предоставляемых на финансовое обеспечение выполнения государственного (муниципального) задания</t>
  </si>
  <si>
    <t>1210</t>
  </si>
  <si>
    <t>00100000000004000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</si>
  <si>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</si>
  <si>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131</t>
  </si>
  <si>
    <t>001012431</t>
  </si>
  <si>
    <t>001012432</t>
  </si>
  <si>
    <t xml:space="preserve">      Доходы от оказания платных услуг (работ)</t>
  </si>
  <si>
    <t>00100000000002062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</si>
  <si>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</si>
  <si>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</si>
  <si>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</si>
  <si>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</si>
  <si>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</si>
  <si>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 xml:space="preserve">         целевые субсидии</t>
  </si>
  <si>
    <t>152</t>
  </si>
  <si>
    <t>001112084</t>
  </si>
  <si>
    <t>001112085</t>
  </si>
  <si>
    <t>162</t>
  </si>
  <si>
    <t>001112086</t>
  </si>
  <si>
    <t>001112141</t>
  </si>
  <si>
    <t>001112155</t>
  </si>
  <si>
    <t>Прочие выплаты, всего</t>
  </si>
  <si>
    <t>4000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</si>
  <si>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</si>
  <si>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</si>
  <si>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</si>
  <si>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001112103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</si>
  <si>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</si>
  <si>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</si>
  <si>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</si>
  <si>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</si>
  <si>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</si>
  <si>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</si>
  <si>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</si>
  <si>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</si>
  <si>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</si>
  <si>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00100000002062211</t>
  </si>
  <si>
    <t>00100000004000211</t>
  </si>
  <si>
    <t xml:space="preserve">         Социальные пособия и компенсации персоналу в денежной форме</t>
  </si>
  <si>
    <t>266</t>
  </si>
  <si>
    <t>00100000004000266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</si>
  <si>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</si>
  <si>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</si>
  <si>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</si>
  <si>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Транспортные услуги</t>
  </si>
  <si>
    <t>222</t>
  </si>
  <si>
    <t>00100000004000222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</si>
  <si>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</si>
  <si>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</si>
  <si>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</si>
  <si>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в том числе: на выплаты по оплате труда</t>
  </si>
  <si>
    <t>2141</t>
  </si>
  <si>
    <t>213</t>
  </si>
  <si>
    <t xml:space="preserve">            Начисления на выплаты по оплате труда</t>
  </si>
  <si>
    <t>00100000002062213</t>
  </si>
  <si>
    <t>00100000004000213</t>
  </si>
  <si>
    <t xml:space="preserve">   социальные и иные выплаты населению, всего</t>
  </si>
  <si>
    <t>2200</t>
  </si>
  <si>
    <t>300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</si>
  <si>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</si>
  <si>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</si>
  <si>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</si>
  <si>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</si>
  <si>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</si>
  <si>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</si>
  <si>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</si>
  <si>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</si>
  <si>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</si>
  <si>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</si>
  <si>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</si>
  <si>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</si>
  <si>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</si>
  <si>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00100000004000291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</si>
  <si>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</si>
  <si>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</si>
  <si>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</si>
  <si>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</si>
  <si>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</si>
  <si>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00100000004000292</t>
  </si>
  <si>
    <t>00100000004000296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</si>
  <si>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</si>
  <si>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</si>
  <si>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</si>
  <si>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</si>
  <si>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</si>
  <si>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</si>
  <si>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</si>
  <si>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00100000004000221</t>
  </si>
  <si>
    <t xml:space="preserve">         Коммунальные услуги</t>
  </si>
  <si>
    <t>223</t>
  </si>
  <si>
    <t>00100000004000223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</si>
  <si>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</si>
  <si>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</si>
  <si>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00100000004000224</t>
  </si>
  <si>
    <t xml:space="preserve">         Работы, услуги по содержанию имущества</t>
  </si>
  <si>
    <t>225</t>
  </si>
  <si>
    <t>00100000004000225</t>
  </si>
  <si>
    <t xml:space="preserve">         Прочие работы, услуги</t>
  </si>
  <si>
    <t>226</t>
  </si>
  <si>
    <t>00100000004000226</t>
  </si>
  <si>
    <t xml:space="preserve">         Увеличение стоимости основных средств</t>
  </si>
  <si>
    <t>310</t>
  </si>
  <si>
    <t>00100000004000310</t>
  </si>
  <si>
    <t>721A155190</t>
  </si>
  <si>
    <t xml:space="preserve">         Увеличение стоимости основных средств 310</t>
  </si>
  <si>
    <t xml:space="preserve">         Увеличение стоимости прочих материальных запасов</t>
  </si>
  <si>
    <t>346</t>
  </si>
  <si>
    <t>00100000004000346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</si>
  <si>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</si>
  <si>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</si>
  <si>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</si>
  <si>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</si>
  <si>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</si>
  <si>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</si>
  <si>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Сертификат:</t>
  </si>
  <si>
    <t>Серийный номер сертификата:5EF5827F0145E27ACA9CD023B3D9B093</t>
  </si>
  <si>
    <t>Субъект сертификата:Рыжакова Наталья Александровна</t>
  </si>
  <si>
    <t>Действителен с:07.12.2023 14:20</t>
  </si>
  <si>
    <t>Действителен по:01.03.2025 14:20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</si>
  <si>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</si>
  <si>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</si>
  <si>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</si>
  <si>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</si>
  <si>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</si>
  <si>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</si>
  <si>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</si>
  <si>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</si>
  <si>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</si>
  <si>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</si>
  <si>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</si>
  <si>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</si>
  <si>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</si>
  <si>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</si>
  <si>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</si>
  <si>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</si>
  <si>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</si>
  <si>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 xml:space="preserve">  в соответствии с Федеральным законом № 223-ФЗ</t>
  </si>
  <si>
    <t>26320</t>
  </si>
  <si>
    <t>2022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</si>
  <si>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</si>
  <si>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</si>
  <si>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</si>
  <si>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</si>
  <si>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</si>
  <si>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соответствии с Федеральным законом № 223-ФЗ 14</t>
  </si>
  <si>
    <t>26412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</si>
  <si>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</si>
  <si>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</si>
  <si>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</si>
  <si>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</si>
  <si>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</si>
  <si>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26422</t>
  </si>
  <si>
    <t>1.2.2.2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</si>
  <si>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</si>
  <si>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</si>
  <si>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</si>
  <si>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</si>
  <si>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 xml:space="preserve"> в том числе по году начала закупки: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</si>
  <si>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</si>
  <si>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</si>
  <si>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</si>
  <si>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</si>
  <si>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</si>
  <si>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</si>
  <si>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</si>
  <si>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</si>
  <si>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</si>
  <si>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22</t>
  </si>
  <si>
    <t>декабря</t>
  </si>
  <si>
    <t xml:space="preserve"> г.</t>
  </si>
  <si>
    <t>СОГЛАСОВАНО</t>
  </si>
  <si>
    <t>(наименование должности уполномоченного лица органа-учредителя)</t>
  </si>
  <si>
    <t>Серийный номер сертификата:1DBC8789018EBF40974E8EC05502C6AB</t>
  </si>
  <si>
    <t>Директор</t>
  </si>
  <si>
    <t>Действителен с:29.09.2022 14:23</t>
  </si>
  <si>
    <t>Действителен по:23.12.2023 14:23</t>
  </si>
  <si>
    <t>МАУ ДО "Колтушская ДШИ"</t>
  </si>
  <si>
    <t xml:space="preserve">Заключение Наблюдательного совета </t>
  </si>
  <si>
    <r>
      <t xml:space="preserve">____________         </t>
    </r>
    <r>
      <rPr>
        <u val="single"/>
        <sz val="12"/>
        <color indexed="8"/>
        <rFont val="Times New Roman"/>
        <family val="1"/>
      </rPr>
      <t xml:space="preserve">   Н.А. Рыжакова</t>
    </r>
  </si>
  <si>
    <t>от 20.12.2023 №14</t>
  </si>
  <si>
    <t>Рыжакова Н.А.</t>
  </si>
  <si>
    <t>Карпова В.Р.</t>
  </si>
  <si>
    <t>71-207</t>
  </si>
  <si>
    <t>23</t>
  </si>
  <si>
    <t>Серийный номер сертификата:336B78E4A7C4AE86E03FC7F713FD4B54</t>
  </si>
  <si>
    <t>Директор МУ "ЦЭФ БУ" ВМР ЛО</t>
  </si>
  <si>
    <t>Действителен с:24.05.2022 14:57</t>
  </si>
  <si>
    <t>Действителен по:17.08.2023 14:57</t>
  </si>
  <si>
    <t>М.А.Фролова</t>
  </si>
  <si>
    <t xml:space="preserve">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</si>
</sst>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0.0"/>
    <numFmt numFmtId="167" formatCode="0.0%"/>
    <numFmt numFmtId="168" formatCode="#,##0.00000"/>
    <numFmt numFmtId="169" formatCode="_-* #,##0.00000\ _₽_-;\-* #,##0.00000\ _₽_-;_-* &quot;-&quot;??\ _₽_-;_-@_-"/>
  </numFmts>
  <fonts count="4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.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2"/>
    </font>
    <font>
      <b/>
      <i/>
      <sz val="11"/>
      <name val="Arial Cyr"/>
      <family val="2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indexed="8"/>
      <name val="Times New Roman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10"/>
      <color indexed="8"/>
      <name val="Arial Cyr"/>
      <family val="2"/>
    </font>
    <font>
      <sz val="10"/>
      <color indexed="63"/>
      <name val="Arial Cyr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64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2">
    <xf numFmtId="0" fontId="0" fillId="0" borderId="0" xfId="0"/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43" fontId="11" fillId="0" borderId="0" xfId="20" applyNumberFormat="1" applyFont="1" applyAlignment="1">
      <alignment vertical="center"/>
      <protection/>
    </xf>
    <xf numFmtId="0" fontId="3" fillId="0" borderId="0" xfId="20" applyFont="1">
      <alignment/>
      <protection/>
    </xf>
    <xf numFmtId="0" fontId="11" fillId="0" borderId="0" xfId="20" applyFont="1">
      <alignment/>
      <protection/>
    </xf>
    <xf numFmtId="0" fontId="11" fillId="0" borderId="0" xfId="20" applyFont="1" applyAlignment="1">
      <alignment horizontal="center" vertical="top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7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9" fillId="0" borderId="0" xfId="20" applyFont="1" applyAlignment="1">
      <alignment horizontal="left" wrapText="1"/>
      <protection/>
    </xf>
    <xf numFmtId="0" fontId="2" fillId="0" borderId="0" xfId="20" applyAlignment="1">
      <alignment horizontal="left" wrapText="1"/>
      <protection/>
    </xf>
    <xf numFmtId="0" fontId="9" fillId="0" borderId="0" xfId="20" applyFont="1" applyAlignment="1">
      <alignment horizontal="left" vertical="center" wrapText="1"/>
      <protection/>
    </xf>
    <xf numFmtId="0" fontId="24" fillId="2" borderId="0" xfId="28" applyFill="1">
      <alignment/>
      <protection/>
    </xf>
    <xf numFmtId="0" fontId="24" fillId="0" borderId="0" xfId="28">
      <alignment/>
      <protection/>
    </xf>
    <xf numFmtId="4" fontId="24" fillId="0" borderId="1" xfId="28" applyNumberFormat="1" applyBorder="1">
      <alignment/>
      <protection/>
    </xf>
    <xf numFmtId="168" fontId="23" fillId="0" borderId="1" xfId="28" applyNumberFormat="1" applyFont="1" applyBorder="1">
      <alignment/>
      <protection/>
    </xf>
    <xf numFmtId="4" fontId="22" fillId="0" borderId="1" xfId="28" applyNumberFormat="1" applyFont="1" applyBorder="1">
      <alignment/>
      <protection/>
    </xf>
    <xf numFmtId="4" fontId="24" fillId="0" borderId="0" xfId="28" applyNumberFormat="1">
      <alignment/>
      <protection/>
    </xf>
    <xf numFmtId="4" fontId="22" fillId="0" borderId="0" xfId="28" applyNumberFormat="1" applyFont="1">
      <alignment/>
      <protection/>
    </xf>
    <xf numFmtId="168" fontId="23" fillId="0" borderId="0" xfId="28" applyNumberFormat="1" applyFont="1">
      <alignment/>
      <protection/>
    </xf>
    <xf numFmtId="164" fontId="0" fillId="0" borderId="0" xfId="29" applyFont="1"/>
    <xf numFmtId="43" fontId="24" fillId="0" borderId="0" xfId="28" applyNumberFormat="1">
      <alignment/>
      <protection/>
    </xf>
    <xf numFmtId="3" fontId="24" fillId="0" borderId="1" xfId="28" applyNumberFormat="1" applyBorder="1">
      <alignment/>
      <protection/>
    </xf>
    <xf numFmtId="0" fontId="24" fillId="0" borderId="1" xfId="28" applyBorder="1">
      <alignment/>
      <protection/>
    </xf>
    <xf numFmtId="168" fontId="25" fillId="0" borderId="1" xfId="28" applyNumberFormat="1" applyFont="1" applyBorder="1">
      <alignment/>
      <protection/>
    </xf>
    <xf numFmtId="4" fontId="25" fillId="0" borderId="0" xfId="28" applyNumberFormat="1" applyFont="1">
      <alignment/>
      <protection/>
    </xf>
    <xf numFmtId="4" fontId="25" fillId="0" borderId="1" xfId="28" applyNumberFormat="1" applyFont="1" applyBorder="1">
      <alignment/>
      <protection/>
    </xf>
    <xf numFmtId="168" fontId="24" fillId="0" borderId="1" xfId="28" applyNumberFormat="1" applyBorder="1">
      <alignment/>
      <protection/>
    </xf>
    <xf numFmtId="168" fontId="24" fillId="0" borderId="0" xfId="28" applyNumberFormat="1">
      <alignment/>
      <protection/>
    </xf>
    <xf numFmtId="0" fontId="24" fillId="3" borderId="0" xfId="28" applyFill="1">
      <alignment/>
      <protection/>
    </xf>
    <xf numFmtId="165" fontId="11" fillId="0" borderId="0" xfId="21" applyFont="1" applyBorder="1" applyAlignment="1">
      <alignment vertical="center"/>
    </xf>
    <xf numFmtId="165" fontId="10" fillId="0" borderId="0" xfId="21" applyFont="1" applyBorder="1" applyAlignment="1">
      <alignment vertical="center"/>
    </xf>
    <xf numFmtId="169" fontId="11" fillId="0" borderId="0" xfId="20" applyNumberFormat="1" applyFont="1" applyAlignment="1">
      <alignment vertical="center"/>
      <protection/>
    </xf>
    <xf numFmtId="165" fontId="11" fillId="0" borderId="0" xfId="20" applyNumberFormat="1" applyFont="1" applyAlignment="1">
      <alignment vertical="center"/>
      <protection/>
    </xf>
    <xf numFmtId="0" fontId="27" fillId="0" borderId="0" xfId="20" applyFont="1">
      <alignment/>
      <protection/>
    </xf>
    <xf numFmtId="43" fontId="11" fillId="0" borderId="0" xfId="25" applyFont="1" applyFill="1" applyBorder="1" applyAlignment="1">
      <alignment vertical="center"/>
    </xf>
    <xf numFmtId="0" fontId="28" fillId="0" borderId="0" xfId="20" applyFont="1">
      <alignment/>
      <protection/>
    </xf>
    <xf numFmtId="0" fontId="29" fillId="0" borderId="0" xfId="20" applyFont="1" applyAlignment="1">
      <alignment horizontal="center" vertical="top"/>
      <protection/>
    </xf>
    <xf numFmtId="43" fontId="28" fillId="0" borderId="0" xfId="20" applyNumberFormat="1" applyFont="1" applyAlignment="1">
      <alignment vertical="center"/>
      <protection/>
    </xf>
    <xf numFmtId="0" fontId="29" fillId="0" borderId="0" xfId="20" applyFont="1" applyAlignment="1">
      <alignment vertical="center"/>
      <protection/>
    </xf>
    <xf numFmtId="43" fontId="29" fillId="0" borderId="0" xfId="25" applyFont="1" applyFill="1" applyBorder="1" applyAlignment="1">
      <alignment vertical="center"/>
    </xf>
    <xf numFmtId="43" fontId="29" fillId="0" borderId="0" xfId="20" applyNumberFormat="1" applyFont="1" applyAlignment="1">
      <alignment vertical="center"/>
      <protection/>
    </xf>
    <xf numFmtId="0" fontId="0" fillId="0" borderId="0" xfId="32">
      <alignment/>
      <protection/>
    </xf>
    <xf numFmtId="0" fontId="30" fillId="0" borderId="0" xfId="32" applyNumberFormat="1" applyFont="1" applyFill="1" applyBorder="1" applyAlignment="1">
      <alignment/>
      <protection/>
    </xf>
    <xf numFmtId="0" fontId="31" fillId="0" borderId="0" xfId="32" applyNumberFormat="1" applyFont="1" applyFill="1" applyBorder="1" applyAlignment="1">
      <alignment horizontal="right"/>
      <protection/>
    </xf>
    <xf numFmtId="49" fontId="31" fillId="0" borderId="2" xfId="32" applyNumberFormat="1" applyFont="1" applyFill="1" applyBorder="1" applyAlignment="1">
      <alignment horizontal="center"/>
      <protection/>
    </xf>
    <xf numFmtId="0" fontId="31" fillId="0" borderId="0" xfId="32" applyNumberFormat="1" applyFont="1" applyFill="1" applyBorder="1" applyAlignment="1">
      <alignment horizontal="left"/>
      <protection/>
    </xf>
    <xf numFmtId="49" fontId="31" fillId="0" borderId="3" xfId="32" applyNumberFormat="1" applyFont="1" applyFill="1" applyBorder="1" applyAlignment="1">
      <alignment horizontal="center"/>
      <protection/>
    </xf>
    <xf numFmtId="49" fontId="31" fillId="0" borderId="4" xfId="32" applyNumberFormat="1" applyFont="1" applyFill="1" applyBorder="1" applyAlignment="1">
      <alignment horizontal="center"/>
      <protection/>
    </xf>
    <xf numFmtId="0" fontId="31" fillId="0" borderId="5" xfId="32" applyNumberFormat="1" applyFont="1" applyFill="1" applyBorder="1" applyAlignment="1">
      <alignment horizontal="center"/>
      <protection/>
    </xf>
    <xf numFmtId="0" fontId="31" fillId="0" borderId="6" xfId="32" applyNumberFormat="1" applyFont="1" applyFill="1" applyBorder="1" applyAlignment="1">
      <alignment horizontal="center" vertical="top" wrapText="1"/>
      <protection/>
    </xf>
    <xf numFmtId="49" fontId="31" fillId="0" borderId="7" xfId="32" applyNumberFormat="1" applyFont="1" applyFill="1" applyBorder="1" applyAlignment="1">
      <alignment horizontal="center" vertical="top"/>
      <protection/>
    </xf>
    <xf numFmtId="49" fontId="31" fillId="0" borderId="5" xfId="32" applyNumberFormat="1" applyFont="1" applyFill="1" applyBorder="1" applyAlignment="1">
      <alignment horizontal="center" vertical="top"/>
      <protection/>
    </xf>
    <xf numFmtId="49" fontId="31" fillId="0" borderId="8" xfId="32" applyNumberFormat="1" applyFont="1" applyFill="1" applyBorder="1" applyAlignment="1">
      <alignment horizontal="center" vertical="top"/>
      <protection/>
    </xf>
    <xf numFmtId="0" fontId="31" fillId="0" borderId="7" xfId="32" applyNumberFormat="1" applyFont="1" applyFill="1" applyBorder="1" applyAlignment="1">
      <alignment horizontal="left" wrapText="1"/>
      <protection/>
    </xf>
    <xf numFmtId="49" fontId="31" fillId="0" borderId="9" xfId="32" applyNumberFormat="1" applyFont="1" applyFill="1" applyBorder="1" applyAlignment="1">
      <alignment horizontal="center"/>
      <protection/>
    </xf>
    <xf numFmtId="49" fontId="31" fillId="0" borderId="10" xfId="32" applyNumberFormat="1" applyFont="1" applyFill="1" applyBorder="1" applyAlignment="1">
      <alignment horizontal="center"/>
      <protection/>
    </xf>
    <xf numFmtId="4" fontId="31" fillId="0" borderId="10" xfId="32" applyNumberFormat="1" applyFont="1" applyFill="1" applyBorder="1" applyAlignment="1">
      <alignment horizontal="right"/>
      <protection/>
    </xf>
    <xf numFmtId="4" fontId="31" fillId="0" borderId="11" xfId="32" applyNumberFormat="1" applyFont="1" applyFill="1" applyBorder="1" applyAlignment="1">
      <alignment horizontal="right"/>
      <protection/>
    </xf>
    <xf numFmtId="49" fontId="31" fillId="0" borderId="12" xfId="32" applyNumberFormat="1" applyFont="1" applyFill="1" applyBorder="1" applyAlignment="1">
      <alignment horizontal="center"/>
      <protection/>
    </xf>
    <xf numFmtId="49" fontId="31" fillId="0" borderId="13" xfId="32" applyNumberFormat="1" applyFont="1" applyFill="1" applyBorder="1" applyAlignment="1">
      <alignment horizontal="center"/>
      <protection/>
    </xf>
    <xf numFmtId="4" fontId="31" fillId="0" borderId="13" xfId="32" applyNumberFormat="1" applyFont="1" applyFill="1" applyBorder="1" applyAlignment="1">
      <alignment horizontal="right"/>
      <protection/>
    </xf>
    <xf numFmtId="4" fontId="31" fillId="0" borderId="14" xfId="32" applyNumberFormat="1" applyFont="1" applyFill="1" applyBorder="1" applyAlignment="1">
      <alignment horizontal="right"/>
      <protection/>
    </xf>
    <xf numFmtId="0" fontId="32" fillId="0" borderId="7" xfId="32" applyNumberFormat="1" applyFont="1" applyFill="1" applyBorder="1" applyAlignment="1">
      <alignment horizontal="left" wrapText="1"/>
      <protection/>
    </xf>
    <xf numFmtId="49" fontId="32" fillId="0" borderId="12" xfId="32" applyNumberFormat="1" applyFont="1" applyFill="1" applyBorder="1" applyAlignment="1">
      <alignment horizontal="center"/>
      <protection/>
    </xf>
    <xf numFmtId="49" fontId="32" fillId="0" borderId="13" xfId="32" applyNumberFormat="1" applyFont="1" applyFill="1" applyBorder="1" applyAlignment="1">
      <alignment horizontal="center"/>
      <protection/>
    </xf>
    <xf numFmtId="49" fontId="31" fillId="0" borderId="13" xfId="32" applyNumberFormat="1" applyFont="1" applyFill="1" applyBorder="1" applyAlignment="1">
      <alignment horizontal="center" wrapText="1"/>
      <protection/>
    </xf>
    <xf numFmtId="49" fontId="31" fillId="0" borderId="7" xfId="32" applyNumberFormat="1" applyFont="1" applyFill="1" applyBorder="1" applyAlignment="1">
      <alignment horizontal="left" wrapText="1" indent="2"/>
      <protection/>
    </xf>
    <xf numFmtId="49" fontId="31" fillId="0" borderId="12" xfId="32" applyNumberFormat="1" applyFont="1" applyFill="1" applyBorder="1" applyAlignment="1">
      <alignment horizontal="center" wrapText="1"/>
      <protection/>
    </xf>
    <xf numFmtId="4" fontId="31" fillId="0" borderId="13" xfId="32" applyNumberFormat="1" applyFont="1" applyFill="1" applyBorder="1" applyAlignment="1">
      <alignment horizontal="right" wrapText="1"/>
      <protection/>
    </xf>
    <xf numFmtId="0" fontId="33" fillId="0" borderId="0" xfId="32" applyNumberFormat="1" applyFont="1" applyFill="1" applyBorder="1" applyAlignment="1">
      <alignment horizontal="left"/>
      <protection/>
    </xf>
    <xf numFmtId="0" fontId="34" fillId="0" borderId="0" xfId="32" applyNumberFormat="1" applyFont="1" applyFill="1" applyBorder="1" applyAlignment="1">
      <alignment horizontal="left"/>
      <protection/>
    </xf>
    <xf numFmtId="0" fontId="31" fillId="0" borderId="15" xfId="32" applyNumberFormat="1" applyFont="1" applyFill="1" applyBorder="1" applyAlignment="1">
      <alignment horizontal="left"/>
      <protection/>
    </xf>
    <xf numFmtId="49" fontId="31" fillId="0" borderId="5" xfId="32" applyNumberFormat="1" applyFont="1" applyFill="1" applyBorder="1" applyAlignment="1">
      <alignment horizontal="center"/>
      <protection/>
    </xf>
    <xf numFmtId="49" fontId="31" fillId="0" borderId="6" xfId="32" applyNumberFormat="1" applyFont="1" applyFill="1" applyBorder="1" applyAlignment="1">
      <alignment horizontal="center" vertical="top" wrapText="1"/>
      <protection/>
    </xf>
    <xf numFmtId="49" fontId="31" fillId="0" borderId="16" xfId="32" applyNumberFormat="1" applyFont="1" applyFill="1" applyBorder="1" applyAlignment="1">
      <alignment horizontal="center" vertical="top"/>
      <protection/>
    </xf>
    <xf numFmtId="49" fontId="31" fillId="0" borderId="17" xfId="32" applyNumberFormat="1" applyFont="1" applyFill="1" applyBorder="1" applyAlignment="1">
      <alignment horizontal="center" vertical="top"/>
      <protection/>
    </xf>
    <xf numFmtId="0" fontId="33" fillId="0" borderId="0" xfId="23" applyFont="1" applyAlignment="1">
      <alignment horizontal="left"/>
      <protection/>
    </xf>
    <xf numFmtId="0" fontId="0" fillId="0" borderId="0" xfId="30">
      <alignment/>
      <protection/>
    </xf>
    <xf numFmtId="0" fontId="34" fillId="0" borderId="0" xfId="23" applyFont="1" applyAlignment="1">
      <alignment horizontal="left"/>
      <protection/>
    </xf>
    <xf numFmtId="0" fontId="0" fillId="0" borderId="0" xfId="23">
      <alignment/>
      <protection/>
    </xf>
    <xf numFmtId="0" fontId="36" fillId="0" borderId="0" xfId="23" applyFont="1">
      <alignment/>
      <protection/>
    </xf>
    <xf numFmtId="0" fontId="38" fillId="0" borderId="0" xfId="23" applyFont="1">
      <alignment/>
      <protection/>
    </xf>
    <xf numFmtId="0" fontId="39" fillId="0" borderId="0" xfId="23" applyFont="1" applyAlignment="1">
      <alignment horizontal="left" vertical="top" wrapText="1"/>
      <protection/>
    </xf>
    <xf numFmtId="0" fontId="39" fillId="0" borderId="0" xfId="23" applyFont="1" applyAlignment="1">
      <alignment vertical="top" wrapText="1"/>
      <protection/>
    </xf>
    <xf numFmtId="0" fontId="31" fillId="0" borderId="0" xfId="23" applyFont="1" applyAlignment="1">
      <alignment horizontal="left"/>
      <protection/>
    </xf>
    <xf numFmtId="0" fontId="39" fillId="0" borderId="0" xfId="23" applyFont="1" applyAlignment="1">
      <alignment horizontal="center" vertical="top"/>
      <protection/>
    </xf>
    <xf numFmtId="0" fontId="31" fillId="0" borderId="18" xfId="23" applyFont="1" applyBorder="1" applyAlignment="1">
      <alignment horizontal="left"/>
      <protection/>
    </xf>
    <xf numFmtId="0" fontId="31" fillId="0" borderId="19" xfId="23" applyFont="1" applyBorder="1" applyAlignment="1">
      <alignment horizontal="left"/>
      <protection/>
    </xf>
    <xf numFmtId="0" fontId="31" fillId="0" borderId="20" xfId="23" applyFont="1" applyBorder="1" applyAlignment="1">
      <alignment horizontal="left"/>
      <protection/>
    </xf>
    <xf numFmtId="0" fontId="31" fillId="0" borderId="21" xfId="23" applyFont="1" applyBorder="1" applyAlignment="1">
      <alignment horizontal="left"/>
      <protection/>
    </xf>
    <xf numFmtId="0" fontId="39" fillId="0" borderId="20" xfId="23" applyFont="1" applyBorder="1" applyAlignment="1">
      <alignment horizontal="center" vertical="top"/>
      <protection/>
    </xf>
    <xf numFmtId="0" fontId="39" fillId="0" borderId="21" xfId="23" applyFont="1" applyBorder="1" applyAlignment="1">
      <alignment horizontal="center" vertical="top"/>
      <protection/>
    </xf>
    <xf numFmtId="0" fontId="31" fillId="0" borderId="22" xfId="23" applyFont="1" applyBorder="1" applyAlignment="1">
      <alignment horizontal="left"/>
      <protection/>
    </xf>
    <xf numFmtId="0" fontId="31" fillId="0" borderId="23" xfId="23" applyFont="1" applyBorder="1" applyAlignment="1">
      <alignment horizontal="left"/>
      <protection/>
    </xf>
    <xf numFmtId="0" fontId="31" fillId="0" borderId="24" xfId="23" applyFont="1" applyBorder="1" applyAlignment="1">
      <alignment horizontal="left"/>
      <protection/>
    </xf>
    <xf numFmtId="0" fontId="31" fillId="0" borderId="5" xfId="32" applyNumberFormat="1" applyFont="1" applyFill="1" applyBorder="1" applyAlignment="1">
      <alignment horizontal="center" vertical="center" wrapText="1"/>
      <protection/>
    </xf>
    <xf numFmtId="0" fontId="31" fillId="0" borderId="25" xfId="32" applyNumberFormat="1" applyFont="1" applyFill="1" applyBorder="1" applyAlignment="1">
      <alignment horizontal="center" vertical="center" wrapText="1"/>
      <protection/>
    </xf>
    <xf numFmtId="0" fontId="31" fillId="0" borderId="6" xfId="32" applyNumberFormat="1" applyFont="1" applyFill="1" applyBorder="1" applyAlignment="1">
      <alignment horizontal="center" vertical="center" wrapText="1"/>
      <protection/>
    </xf>
    <xf numFmtId="0" fontId="31" fillId="0" borderId="13" xfId="32" applyNumberFormat="1" applyFont="1" applyFill="1" applyBorder="1" applyAlignment="1">
      <alignment horizontal="center" vertical="center"/>
      <protection/>
    </xf>
    <xf numFmtId="0" fontId="31" fillId="0" borderId="7" xfId="32" applyNumberFormat="1" applyFont="1" applyFill="1" applyBorder="1" applyAlignment="1">
      <alignment horizontal="center" vertical="center"/>
      <protection/>
    </xf>
    <xf numFmtId="0" fontId="31" fillId="0" borderId="26" xfId="32" applyNumberFormat="1" applyFont="1" applyFill="1" applyBorder="1" applyAlignment="1">
      <alignment horizontal="center" vertical="center"/>
      <protection/>
    </xf>
    <xf numFmtId="0" fontId="31" fillId="0" borderId="8" xfId="32" applyNumberFormat="1" applyFont="1" applyFill="1" applyBorder="1" applyAlignment="1">
      <alignment horizontal="center" vertical="center" wrapText="1"/>
      <protection/>
    </xf>
    <xf numFmtId="0" fontId="31" fillId="0" borderId="27" xfId="32" applyNumberFormat="1" applyFont="1" applyFill="1" applyBorder="1" applyAlignment="1">
      <alignment horizontal="center" vertical="center" wrapText="1"/>
      <protection/>
    </xf>
    <xf numFmtId="0" fontId="36" fillId="0" borderId="0" xfId="23" applyFont="1" applyAlignment="1">
      <alignment horizontal="center"/>
      <protection/>
    </xf>
    <xf numFmtId="49" fontId="36" fillId="0" borderId="0" xfId="23" applyNumberFormat="1" applyFont="1" applyAlignment="1">
      <alignment horizontal="center" wrapText="1"/>
      <protection/>
    </xf>
    <xf numFmtId="0" fontId="36" fillId="0" borderId="0" xfId="23" applyFont="1" applyAlignment="1">
      <alignment horizontal="center" wrapText="1"/>
      <protection/>
    </xf>
    <xf numFmtId="49" fontId="31" fillId="0" borderId="28" xfId="32" applyNumberFormat="1" applyFont="1" applyFill="1" applyBorder="1" applyAlignment="1">
      <alignment horizontal="left" wrapText="1"/>
      <protection/>
    </xf>
    <xf numFmtId="0" fontId="32" fillId="0" borderId="0" xfId="32" applyNumberFormat="1" applyFont="1" applyFill="1" applyBorder="1" applyAlignment="1">
      <alignment horizontal="center"/>
      <protection/>
    </xf>
    <xf numFmtId="0" fontId="31" fillId="0" borderId="15" xfId="32" applyNumberFormat="1" applyFont="1" applyFill="1" applyBorder="1" applyAlignment="1">
      <alignment horizontal="center" vertical="center"/>
      <protection/>
    </xf>
    <xf numFmtId="0" fontId="31" fillId="0" borderId="0" xfId="32" applyNumberFormat="1" applyFont="1" applyFill="1" applyBorder="1" applyAlignment="1">
      <alignment horizontal="center" vertical="center"/>
      <protection/>
    </xf>
    <xf numFmtId="0" fontId="31" fillId="0" borderId="28" xfId="32" applyNumberFormat="1" applyFont="1" applyFill="1" applyBorder="1" applyAlignment="1">
      <alignment horizontal="center" vertical="center"/>
      <protection/>
    </xf>
    <xf numFmtId="49" fontId="11" fillId="4" borderId="0" xfId="23" applyNumberFormat="1" applyFont="1" applyFill="1" applyAlignment="1">
      <alignment horizontal="left"/>
      <protection/>
    </xf>
    <xf numFmtId="49" fontId="40" fillId="4" borderId="0" xfId="23" applyNumberFormat="1" applyFont="1" applyFill="1" applyAlignment="1">
      <alignment horizontal="left"/>
      <protection/>
    </xf>
    <xf numFmtId="0" fontId="30" fillId="0" borderId="0" xfId="32" applyNumberFormat="1" applyFont="1" applyFill="1" applyBorder="1" applyAlignment="1">
      <alignment horizontal="center"/>
      <protection/>
    </xf>
    <xf numFmtId="0" fontId="31" fillId="0" borderId="8" xfId="32" applyNumberFormat="1" applyFont="1" applyFill="1" applyBorder="1" applyAlignment="1">
      <alignment horizontal="center" vertical="center"/>
      <protection/>
    </xf>
    <xf numFmtId="0" fontId="31" fillId="0" borderId="29" xfId="32" applyNumberFormat="1" applyFont="1" applyFill="1" applyBorder="1" applyAlignment="1">
      <alignment horizontal="center" vertical="center"/>
      <protection/>
    </xf>
    <xf numFmtId="49" fontId="31" fillId="0" borderId="0" xfId="32" applyNumberFormat="1" applyFont="1" applyFill="1" applyBorder="1" applyAlignment="1">
      <alignment horizontal="center" wrapText="1"/>
      <protection/>
    </xf>
    <xf numFmtId="0" fontId="35" fillId="0" borderId="0" xfId="23" applyFont="1" applyAlignment="1">
      <alignment horizontal="center" wrapText="1"/>
      <protection/>
    </xf>
    <xf numFmtId="0" fontId="36" fillId="0" borderId="15" xfId="23" applyFont="1" applyBorder="1" applyAlignment="1">
      <alignment horizontal="center" vertical="top" wrapText="1"/>
      <protection/>
    </xf>
    <xf numFmtId="0" fontId="31" fillId="0" borderId="20" xfId="23" applyFont="1" applyBorder="1" applyAlignment="1">
      <alignment horizontal="right"/>
      <protection/>
    </xf>
    <xf numFmtId="0" fontId="31" fillId="0" borderId="0" xfId="23" applyFont="1" applyAlignment="1">
      <alignment horizontal="right"/>
      <protection/>
    </xf>
    <xf numFmtId="49" fontId="31" fillId="0" borderId="28" xfId="23" applyNumberFormat="1" applyFont="1" applyBorder="1" applyAlignment="1">
      <alignment horizontal="center"/>
      <protection/>
    </xf>
    <xf numFmtId="0" fontId="31" fillId="0" borderId="0" xfId="23" applyFont="1" applyAlignment="1">
      <alignment horizontal="left"/>
      <protection/>
    </xf>
    <xf numFmtId="49" fontId="31" fillId="0" borderId="28" xfId="23" applyNumberFormat="1" applyFont="1" applyBorder="1" applyAlignment="1">
      <alignment horizontal="left"/>
      <protection/>
    </xf>
    <xf numFmtId="0" fontId="31" fillId="0" borderId="30" xfId="23" applyFont="1" applyBorder="1" applyAlignment="1">
      <alignment horizontal="center"/>
      <protection/>
    </xf>
    <xf numFmtId="0" fontId="31" fillId="0" borderId="28" xfId="23" applyFont="1" applyBorder="1" applyAlignment="1">
      <alignment horizontal="center"/>
      <protection/>
    </xf>
    <xf numFmtId="0" fontId="31" fillId="0" borderId="31" xfId="23" applyFont="1" applyBorder="1" applyAlignment="1">
      <alignment horizontal="center"/>
      <protection/>
    </xf>
    <xf numFmtId="0" fontId="39" fillId="0" borderId="32" xfId="23" applyFont="1" applyBorder="1" applyAlignment="1">
      <alignment horizontal="center" vertical="top"/>
      <protection/>
    </xf>
    <xf numFmtId="0" fontId="39" fillId="0" borderId="15" xfId="23" applyFont="1" applyBorder="1" applyAlignment="1">
      <alignment horizontal="center" vertical="top"/>
      <protection/>
    </xf>
    <xf numFmtId="0" fontId="39" fillId="0" borderId="33" xfId="23" applyFont="1" applyBorder="1" applyAlignment="1">
      <alignment horizontal="center" vertical="top"/>
      <protection/>
    </xf>
    <xf numFmtId="0" fontId="31" fillId="0" borderId="0" xfId="23" applyFont="1" applyAlignment="1">
      <alignment horizontal="center"/>
      <protection/>
    </xf>
    <xf numFmtId="49" fontId="31" fillId="0" borderId="7" xfId="32" applyNumberFormat="1" applyFont="1" applyFill="1" applyBorder="1" applyAlignment="1">
      <alignment horizontal="center"/>
      <protection/>
    </xf>
    <xf numFmtId="49" fontId="31" fillId="0" borderId="26" xfId="32" applyNumberFormat="1" applyFont="1" applyFill="1" applyBorder="1" applyAlignment="1">
      <alignment horizontal="center"/>
      <protection/>
    </xf>
    <xf numFmtId="0" fontId="31" fillId="0" borderId="13" xfId="32" applyNumberFormat="1" applyFont="1" applyFill="1" applyBorder="1" applyAlignment="1">
      <alignment horizontal="left" wrapText="1" indent="1"/>
      <protection/>
    </xf>
    <xf numFmtId="0" fontId="31" fillId="0" borderId="7" xfId="32" applyNumberFormat="1" applyFont="1" applyFill="1" applyBorder="1" applyAlignment="1">
      <alignment horizontal="left" indent="1"/>
      <protection/>
    </xf>
    <xf numFmtId="49" fontId="31" fillId="0" borderId="12" xfId="32" applyNumberFormat="1" applyFont="1" applyFill="1" applyBorder="1" applyAlignment="1">
      <alignment horizontal="center"/>
      <protection/>
    </xf>
    <xf numFmtId="49" fontId="32" fillId="0" borderId="7" xfId="32" applyNumberFormat="1" applyFont="1" applyFill="1" applyBorder="1" applyAlignment="1">
      <alignment horizontal="center"/>
      <protection/>
    </xf>
    <xf numFmtId="49" fontId="32" fillId="0" borderId="26" xfId="32" applyNumberFormat="1" applyFont="1" applyFill="1" applyBorder="1" applyAlignment="1">
      <alignment horizontal="center"/>
      <protection/>
    </xf>
    <xf numFmtId="0" fontId="32" fillId="0" borderId="13" xfId="32" applyNumberFormat="1" applyFont="1" applyFill="1" applyBorder="1" applyAlignment="1">
      <alignment horizontal="left"/>
      <protection/>
    </xf>
    <xf numFmtId="0" fontId="32" fillId="0" borderId="7" xfId="32" applyNumberFormat="1" applyFont="1" applyFill="1" applyBorder="1" applyAlignment="1">
      <alignment horizontal="left"/>
      <protection/>
    </xf>
    <xf numFmtId="49" fontId="32" fillId="0" borderId="9" xfId="32" applyNumberFormat="1" applyFont="1" applyFill="1" applyBorder="1" applyAlignment="1">
      <alignment horizontal="center"/>
      <protection/>
    </xf>
    <xf numFmtId="49" fontId="32" fillId="0" borderId="34" xfId="32" applyNumberFormat="1" applyFont="1" applyFill="1" applyBorder="1" applyAlignment="1">
      <alignment horizontal="center"/>
      <protection/>
    </xf>
    <xf numFmtId="49" fontId="32" fillId="0" borderId="35" xfId="32" applyNumberFormat="1" applyFont="1" applyFill="1" applyBorder="1" applyAlignment="1">
      <alignment horizontal="center"/>
      <protection/>
    </xf>
    <xf numFmtId="49" fontId="31" fillId="0" borderId="7" xfId="32" applyNumberFormat="1" applyFont="1" applyFill="1" applyBorder="1" applyAlignment="1">
      <alignment horizontal="center" vertical="top"/>
      <protection/>
    </xf>
    <xf numFmtId="49" fontId="31" fillId="0" borderId="26" xfId="32" applyNumberFormat="1" applyFont="1" applyFill="1" applyBorder="1" applyAlignment="1">
      <alignment horizontal="center" vertical="top"/>
      <protection/>
    </xf>
    <xf numFmtId="49" fontId="31" fillId="0" borderId="16" xfId="32" applyNumberFormat="1" applyFont="1" applyFill="1" applyBorder="1" applyAlignment="1">
      <alignment horizontal="center" vertical="top"/>
      <protection/>
    </xf>
    <xf numFmtId="49" fontId="31" fillId="0" borderId="36" xfId="32" applyNumberFormat="1" applyFont="1" applyFill="1" applyBorder="1" applyAlignment="1">
      <alignment horizontal="center" vertical="top"/>
      <protection/>
    </xf>
    <xf numFmtId="49" fontId="31" fillId="0" borderId="37" xfId="32" applyNumberFormat="1" applyFont="1" applyFill="1" applyBorder="1" applyAlignment="1">
      <alignment horizontal="center" vertical="top"/>
      <protection/>
    </xf>
    <xf numFmtId="0" fontId="31" fillId="0" borderId="15" xfId="32" applyNumberFormat="1" applyFont="1" applyFill="1" applyBorder="1" applyAlignment="1">
      <alignment horizontal="center" vertical="center" wrapText="1"/>
      <protection/>
    </xf>
    <xf numFmtId="0" fontId="31" fillId="0" borderId="38" xfId="32" applyNumberFormat="1" applyFont="1" applyFill="1" applyBorder="1" applyAlignment="1">
      <alignment horizontal="center" vertical="center" wrapText="1"/>
      <protection/>
    </xf>
    <xf numFmtId="0" fontId="31" fillId="0" borderId="0" xfId="32" applyNumberFormat="1" applyFont="1" applyFill="1" applyBorder="1" applyAlignment="1">
      <alignment horizontal="center" vertical="center" wrapText="1"/>
      <protection/>
    </xf>
    <xf numFmtId="0" fontId="31" fillId="0" borderId="39" xfId="32" applyNumberFormat="1" applyFont="1" applyFill="1" applyBorder="1" applyAlignment="1">
      <alignment horizontal="center" vertical="center" wrapText="1"/>
      <protection/>
    </xf>
    <xf numFmtId="0" fontId="31" fillId="0" borderId="28" xfId="32" applyNumberFormat="1" applyFont="1" applyFill="1" applyBorder="1" applyAlignment="1">
      <alignment horizontal="center" vertical="center" wrapText="1"/>
      <protection/>
    </xf>
    <xf numFmtId="0" fontId="31" fillId="0" borderId="40" xfId="32" applyNumberFormat="1" applyFont="1" applyFill="1" applyBorder="1" applyAlignment="1">
      <alignment horizontal="center" vertical="center" wrapText="1"/>
      <protection/>
    </xf>
    <xf numFmtId="0" fontId="31" fillId="0" borderId="38" xfId="32" applyNumberFormat="1" applyFont="1" applyFill="1" applyBorder="1" applyAlignment="1">
      <alignment horizontal="center" vertical="center"/>
      <protection/>
    </xf>
    <xf numFmtId="0" fontId="31" fillId="0" borderId="39" xfId="32" applyNumberFormat="1" applyFont="1" applyFill="1" applyBorder="1" applyAlignment="1">
      <alignment horizontal="center" vertical="center"/>
      <protection/>
    </xf>
    <xf numFmtId="0" fontId="31" fillId="0" borderId="40" xfId="32" applyNumberFormat="1" applyFont="1" applyFill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2" fillId="0" borderId="15" xfId="20" applyBorder="1" applyAlignment="1">
      <alignment horizontal="center" vertical="center" wrapText="1"/>
      <protection/>
    </xf>
    <xf numFmtId="0" fontId="2" fillId="0" borderId="6" xfId="20" applyBorder="1" applyAlignment="1">
      <alignment horizontal="center" vertical="center" wrapText="1"/>
      <protection/>
    </xf>
    <xf numFmtId="0" fontId="2" fillId="0" borderId="28" xfId="20" applyBorder="1" applyAlignment="1">
      <alignment horizontal="center" vertical="center" wrapText="1"/>
      <protection/>
    </xf>
    <xf numFmtId="0" fontId="9" fillId="0" borderId="15" xfId="20" applyFont="1" applyBorder="1" applyAlignment="1">
      <alignment horizontal="center" vertical="center" wrapText="1"/>
      <protection/>
    </xf>
    <xf numFmtId="0" fontId="9" fillId="0" borderId="6" xfId="20" applyFont="1" applyBorder="1" applyAlignment="1">
      <alignment horizontal="center" vertical="center" wrapText="1"/>
      <protection/>
    </xf>
    <xf numFmtId="0" fontId="9" fillId="0" borderId="28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2" fillId="0" borderId="1" xfId="20" applyBorder="1" applyAlignment="1">
      <alignment horizontal="center" vertical="center" wrapText="1"/>
      <protection/>
    </xf>
    <xf numFmtId="0" fontId="2" fillId="0" borderId="38" xfId="20" applyBorder="1" applyAlignment="1">
      <alignment horizontal="center" vertical="center" wrapText="1"/>
      <protection/>
    </xf>
    <xf numFmtId="0" fontId="2" fillId="0" borderId="40" xfId="20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wrapText="1"/>
      <protection/>
    </xf>
    <xf numFmtId="0" fontId="2" fillId="0" borderId="7" xfId="20" applyBorder="1" applyAlignment="1">
      <alignment horizontal="center" wrapText="1"/>
      <protection/>
    </xf>
    <xf numFmtId="0" fontId="2" fillId="0" borderId="7" xfId="20" applyBorder="1">
      <alignment/>
      <protection/>
    </xf>
    <xf numFmtId="0" fontId="2" fillId="0" borderId="26" xfId="20" applyBorder="1">
      <alignment/>
      <protection/>
    </xf>
    <xf numFmtId="0" fontId="9" fillId="0" borderId="13" xfId="20" applyFont="1" applyBorder="1" applyAlignment="1">
      <alignment horizontal="center" vertical="center" wrapText="1"/>
      <protection/>
    </xf>
    <xf numFmtId="0" fontId="2" fillId="0" borderId="7" xfId="20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26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20" fillId="0" borderId="0" xfId="20" applyFont="1" applyAlignment="1">
      <alignment horizontal="right"/>
      <protection/>
    </xf>
    <xf numFmtId="0" fontId="7" fillId="0" borderId="0" xfId="20" applyFont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9" fillId="0" borderId="5" xfId="20" applyFont="1" applyBorder="1" applyAlignment="1">
      <alignment horizontal="center" vertical="center"/>
      <protection/>
    </xf>
    <xf numFmtId="0" fontId="2" fillId="0" borderId="15" xfId="20" applyBorder="1" applyAlignment="1">
      <alignment horizontal="center" vertical="center"/>
      <protection/>
    </xf>
    <xf numFmtId="0" fontId="2" fillId="0" borderId="38" xfId="20" applyBorder="1" applyAlignment="1">
      <alignment horizontal="center"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28" xfId="20" applyBorder="1" applyAlignment="1">
      <alignment horizontal="center" vertical="center"/>
      <protection/>
    </xf>
    <xf numFmtId="0" fontId="2" fillId="0" borderId="40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 wrapText="1"/>
      <protection/>
    </xf>
    <xf numFmtId="0" fontId="2" fillId="0" borderId="13" xfId="20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left" vertical="top" wrapText="1"/>
      <protection/>
    </xf>
    <xf numFmtId="0" fontId="2" fillId="0" borderId="7" xfId="20" applyBorder="1" applyAlignment="1">
      <alignment horizontal="left" vertical="top" wrapText="1"/>
      <protection/>
    </xf>
    <xf numFmtId="0" fontId="21" fillId="0" borderId="15" xfId="20" applyFont="1" applyBorder="1" applyAlignment="1">
      <alignment horizontal="left" wrapText="1"/>
      <protection/>
    </xf>
    <xf numFmtId="0" fontId="9" fillId="0" borderId="13" xfId="20" applyFont="1" applyBorder="1" applyAlignment="1">
      <alignment horizontal="left" vertical="center" wrapText="1"/>
      <protection/>
    </xf>
    <xf numFmtId="0" fontId="2" fillId="0" borderId="7" xfId="20" applyBorder="1" applyAlignment="1">
      <alignment horizontal="left" wrapText="1"/>
      <protection/>
    </xf>
    <xf numFmtId="0" fontId="2" fillId="0" borderId="26" xfId="20" applyBorder="1" applyAlignment="1">
      <alignment horizontal="left" wrapText="1"/>
      <protection/>
    </xf>
    <xf numFmtId="0" fontId="9" fillId="0" borderId="7" xfId="20" applyFont="1" applyBorder="1" applyAlignment="1">
      <alignment horizontal="left" vertical="center" wrapText="1"/>
      <protection/>
    </xf>
    <xf numFmtId="0" fontId="9" fillId="0" borderId="26" xfId="20" applyFont="1" applyBorder="1" applyAlignment="1">
      <alignment horizontal="left" vertical="center" wrapText="1"/>
      <protection/>
    </xf>
    <xf numFmtId="43" fontId="9" fillId="0" borderId="13" xfId="20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 wrapText="1"/>
      <protection/>
    </xf>
    <xf numFmtId="0" fontId="15" fillId="0" borderId="0" xfId="20" applyFont="1" applyAlignment="1">
      <alignment horizontal="center" wrapText="1"/>
      <protection/>
    </xf>
    <xf numFmtId="0" fontId="9" fillId="0" borderId="0" xfId="20" applyFont="1" applyAlignment="1">
      <alignment horizontal="center" wrapText="1"/>
      <protection/>
    </xf>
    <xf numFmtId="43" fontId="21" fillId="0" borderId="13" xfId="20" applyNumberFormat="1" applyFont="1" applyBorder="1" applyAlignment="1">
      <alignment horizontal="center" vertical="center" wrapText="1"/>
      <protection/>
    </xf>
    <xf numFmtId="0" fontId="21" fillId="0" borderId="7" xfId="20" applyFont="1" applyBorder="1" applyAlignment="1">
      <alignment horizontal="center" vertical="center" wrapText="1"/>
      <protection/>
    </xf>
    <xf numFmtId="0" fontId="21" fillId="0" borderId="26" xfId="20" applyFont="1" applyBorder="1" applyAlignment="1">
      <alignment horizontal="center" vertical="center" wrapText="1"/>
      <protection/>
    </xf>
    <xf numFmtId="43" fontId="9" fillId="0" borderId="7" xfId="25" applyFont="1" applyFill="1" applyBorder="1" applyAlignment="1">
      <alignment horizontal="center" vertical="center" wrapText="1"/>
    </xf>
    <xf numFmtId="43" fontId="9" fillId="0" borderId="26" xfId="25" applyFont="1" applyFill="1" applyBorder="1" applyAlignment="1">
      <alignment horizontal="center" vertical="center" wrapText="1"/>
    </xf>
    <xf numFmtId="0" fontId="9" fillId="0" borderId="0" xfId="20" applyFont="1" applyAlignment="1">
      <alignment horizontal="left" vertical="center" wrapText="1"/>
      <protection/>
    </xf>
    <xf numFmtId="0" fontId="2" fillId="0" borderId="0" xfId="20" applyAlignment="1">
      <alignment horizontal="left" vertical="center" wrapText="1"/>
      <protection/>
    </xf>
    <xf numFmtId="43" fontId="21" fillId="0" borderId="7" xfId="25" applyFont="1" applyFill="1" applyBorder="1" applyAlignment="1">
      <alignment horizontal="center" vertical="center" wrapText="1"/>
    </xf>
    <xf numFmtId="43" fontId="21" fillId="0" borderId="26" xfId="25" applyFont="1" applyFill="1" applyBorder="1" applyAlignment="1">
      <alignment horizontal="center" vertical="center" wrapText="1"/>
    </xf>
    <xf numFmtId="0" fontId="21" fillId="0" borderId="0" xfId="20" applyFont="1" applyAlignment="1">
      <alignment horizontal="left"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2" fillId="0" borderId="7" xfId="20" applyBorder="1" applyAlignment="1">
      <alignment wrapText="1"/>
      <protection/>
    </xf>
    <xf numFmtId="0" fontId="2" fillId="0" borderId="26" xfId="20" applyBorder="1" applyAlignment="1">
      <alignment wrapText="1"/>
      <protection/>
    </xf>
    <xf numFmtId="0" fontId="21" fillId="0" borderId="15" xfId="20" applyFont="1" applyBorder="1" applyAlignment="1">
      <alignment horizontal="left" vertical="center" wrapText="1"/>
      <protection/>
    </xf>
    <xf numFmtId="0" fontId="8" fillId="0" borderId="15" xfId="20" applyFont="1" applyBorder="1" applyAlignment="1">
      <alignment horizontal="left" vertical="center" wrapText="1"/>
      <protection/>
    </xf>
    <xf numFmtId="0" fontId="13" fillId="0" borderId="0" xfId="20" applyFont="1" applyAlignment="1">
      <alignment horizontal="center" wrapText="1"/>
      <protection/>
    </xf>
    <xf numFmtId="43" fontId="21" fillId="0" borderId="13" xfId="25" applyFont="1" applyFill="1" applyBorder="1" applyAlignment="1">
      <alignment horizontal="center" vertical="center" wrapText="1"/>
    </xf>
    <xf numFmtId="43" fontId="9" fillId="0" borderId="13" xfId="25" applyFont="1" applyFill="1" applyBorder="1" applyAlignment="1">
      <alignment horizontal="center" vertical="center" wrapText="1"/>
    </xf>
    <xf numFmtId="43" fontId="11" fillId="0" borderId="13" xfId="20" applyNumberFormat="1" applyFont="1" applyBorder="1" applyAlignment="1">
      <alignment horizontal="center" vertical="center"/>
      <protection/>
    </xf>
    <xf numFmtId="43" fontId="11" fillId="0" borderId="7" xfId="20" applyNumberFormat="1" applyFont="1" applyBorder="1" applyAlignment="1">
      <alignment horizontal="center" vertical="center"/>
      <protection/>
    </xf>
    <xf numFmtId="43" fontId="11" fillId="0" borderId="26" xfId="20" applyNumberFormat="1" applyFont="1" applyBorder="1" applyAlignment="1">
      <alignment horizontal="center" vertical="center"/>
      <protection/>
    </xf>
    <xf numFmtId="43" fontId="13" fillId="0" borderId="13" xfId="20" applyNumberFormat="1" applyFont="1" applyBorder="1" applyAlignment="1">
      <alignment horizontal="center" vertical="center"/>
      <protection/>
    </xf>
    <xf numFmtId="43" fontId="13" fillId="0" borderId="7" xfId="20" applyNumberFormat="1" applyFont="1" applyBorder="1" applyAlignment="1">
      <alignment horizontal="center" vertical="center"/>
      <protection/>
    </xf>
    <xf numFmtId="43" fontId="13" fillId="0" borderId="26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26" xfId="20" applyFont="1" applyBorder="1" applyAlignment="1">
      <alignment horizontal="center" vertical="center"/>
      <protection/>
    </xf>
    <xf numFmtId="0" fontId="13" fillId="0" borderId="7" xfId="20" applyFont="1" applyBorder="1" applyAlignment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vertical="center" wrapText="1"/>
      <protection/>
    </xf>
    <xf numFmtId="0" fontId="2" fillId="0" borderId="15" xfId="20" applyBorder="1" applyAlignment="1">
      <alignment vertical="center" wrapText="1"/>
      <protection/>
    </xf>
    <xf numFmtId="49" fontId="11" fillId="0" borderId="13" xfId="20" applyNumberFormat="1" applyFont="1" applyBorder="1" applyAlignment="1">
      <alignment horizontal="left" vertical="center" wrapText="1"/>
      <protection/>
    </xf>
    <xf numFmtId="49" fontId="11" fillId="0" borderId="7" xfId="20" applyNumberFormat="1" applyFont="1" applyBorder="1" applyAlignment="1">
      <alignment horizontal="left" vertical="center" wrapText="1"/>
      <protection/>
    </xf>
    <xf numFmtId="49" fontId="11" fillId="0" borderId="26" xfId="20" applyNumberFormat="1" applyFont="1" applyBorder="1" applyAlignment="1">
      <alignment horizontal="left" vertical="center" wrapText="1"/>
      <protection/>
    </xf>
    <xf numFmtId="0" fontId="2" fillId="0" borderId="7" xfId="20" applyBorder="1" applyAlignment="1">
      <alignment horizontal="left" vertical="center" wrapText="1"/>
      <protection/>
    </xf>
    <xf numFmtId="0" fontId="2" fillId="0" borderId="26" xfId="20" applyBorder="1" applyAlignment="1">
      <alignment horizontal="left" vertical="center" wrapText="1"/>
      <protection/>
    </xf>
    <xf numFmtId="165" fontId="11" fillId="0" borderId="13" xfId="20" applyNumberFormat="1" applyFont="1" applyBorder="1" applyAlignment="1">
      <alignment horizontal="center" vertical="center"/>
      <protection/>
    </xf>
    <xf numFmtId="165" fontId="13" fillId="0" borderId="13" xfId="20" applyNumberFormat="1" applyFont="1" applyBorder="1" applyAlignment="1">
      <alignment horizontal="center" vertical="center"/>
      <protection/>
    </xf>
    <xf numFmtId="165" fontId="11" fillId="0" borderId="13" xfId="21" applyFont="1" applyFill="1" applyBorder="1" applyAlignment="1">
      <alignment horizontal="center" vertical="center"/>
    </xf>
    <xf numFmtId="165" fontId="11" fillId="0" borderId="7" xfId="21" applyFont="1" applyFill="1" applyBorder="1" applyAlignment="1">
      <alignment horizontal="center" vertical="center"/>
    </xf>
    <xf numFmtId="165" fontId="11" fillId="0" borderId="26" xfId="21" applyFont="1" applyFill="1" applyBorder="1" applyAlignment="1">
      <alignment horizontal="center" vertical="center"/>
    </xf>
    <xf numFmtId="49" fontId="11" fillId="0" borderId="13" xfId="20" applyNumberFormat="1" applyFont="1" applyBorder="1" applyAlignment="1">
      <alignment horizontal="center" vertical="center"/>
      <protection/>
    </xf>
    <xf numFmtId="49" fontId="11" fillId="0" borderId="7" xfId="20" applyNumberFormat="1" applyFont="1" applyBorder="1" applyAlignment="1">
      <alignment horizontal="center" vertical="center"/>
      <protection/>
    </xf>
    <xf numFmtId="49" fontId="11" fillId="0" borderId="26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left" vertical="center" wrapText="1"/>
      <protection/>
    </xf>
    <xf numFmtId="43" fontId="11" fillId="0" borderId="13" xfId="25" applyFont="1" applyFill="1" applyBorder="1" applyAlignment="1">
      <alignment horizontal="center" vertical="center"/>
    </xf>
    <xf numFmtId="43" fontId="11" fillId="0" borderId="7" xfId="25" applyFont="1" applyFill="1" applyBorder="1" applyAlignment="1">
      <alignment horizontal="center" vertical="center"/>
    </xf>
    <xf numFmtId="43" fontId="11" fillId="0" borderId="26" xfId="25" applyFont="1" applyFill="1" applyBorder="1" applyAlignment="1">
      <alignment horizontal="center" vertical="center"/>
    </xf>
    <xf numFmtId="165" fontId="10" fillId="0" borderId="13" xfId="21" applyFont="1" applyFill="1" applyBorder="1" applyAlignment="1">
      <alignment horizontal="center" vertical="center"/>
    </xf>
    <xf numFmtId="165" fontId="10" fillId="0" borderId="7" xfId="21" applyFont="1" applyFill="1" applyBorder="1" applyAlignment="1">
      <alignment horizontal="center" vertical="center"/>
    </xf>
    <xf numFmtId="165" fontId="10" fillId="0" borderId="26" xfId="21" applyFont="1" applyFill="1" applyBorder="1" applyAlignment="1">
      <alignment horizontal="center" vertical="center"/>
    </xf>
    <xf numFmtId="0" fontId="12" fillId="0" borderId="7" xfId="20" applyFont="1" applyBorder="1" applyAlignment="1">
      <alignment horizontal="left" vertical="center" wrapText="1"/>
      <protection/>
    </xf>
    <xf numFmtId="0" fontId="12" fillId="0" borderId="26" xfId="20" applyFont="1" applyBorder="1" applyAlignment="1">
      <alignment horizontal="left" vertical="center" wrapText="1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9" fillId="0" borderId="38" xfId="20" applyFont="1" applyBorder="1" applyAlignment="1">
      <alignment horizontal="center" vertical="center" wrapText="1"/>
      <protection/>
    </xf>
    <xf numFmtId="0" fontId="9" fillId="0" borderId="25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9" fillId="0" borderId="39" xfId="20" applyFont="1" applyBorder="1" applyAlignment="1">
      <alignment horizontal="center" vertical="center" wrapText="1"/>
      <protection/>
    </xf>
    <xf numFmtId="0" fontId="9" fillId="0" borderId="40" xfId="20" applyFont="1" applyBorder="1" applyAlignment="1">
      <alignment horizontal="center" vertical="center" wrapText="1"/>
      <protection/>
    </xf>
    <xf numFmtId="0" fontId="3" fillId="0" borderId="15" xfId="20" applyFont="1" applyBorder="1" applyAlignment="1">
      <alignment wrapText="1"/>
      <protection/>
    </xf>
    <xf numFmtId="0" fontId="2" fillId="0" borderId="15" xfId="20" applyBorder="1" applyAlignment="1">
      <alignment wrapText="1"/>
      <protection/>
    </xf>
    <xf numFmtId="0" fontId="11" fillId="0" borderId="13" xfId="20" applyFont="1" applyBorder="1" applyAlignment="1">
      <alignment horizontal="center" vertical="top"/>
      <protection/>
    </xf>
    <xf numFmtId="0" fontId="11" fillId="0" borderId="7" xfId="20" applyFont="1" applyBorder="1" applyAlignment="1">
      <alignment horizontal="center" vertical="top"/>
      <protection/>
    </xf>
    <xf numFmtId="0" fontId="11" fillId="0" borderId="26" xfId="20" applyFont="1" applyBorder="1" applyAlignment="1">
      <alignment horizontal="center" vertical="top"/>
      <protection/>
    </xf>
    <xf numFmtId="0" fontId="2" fillId="0" borderId="7" xfId="20" applyBorder="1" applyAlignment="1">
      <alignment vertical="center" wrapText="1"/>
      <protection/>
    </xf>
    <xf numFmtId="0" fontId="2" fillId="0" borderId="26" xfId="20" applyBorder="1" applyAlignment="1">
      <alignment vertical="center" wrapText="1"/>
      <protection/>
    </xf>
    <xf numFmtId="165" fontId="13" fillId="0" borderId="13" xfId="21" applyFont="1" applyFill="1" applyBorder="1" applyAlignment="1">
      <alignment horizontal="center" vertical="center"/>
    </xf>
    <xf numFmtId="165" fontId="13" fillId="0" borderId="7" xfId="21" applyFont="1" applyFill="1" applyBorder="1" applyAlignment="1">
      <alignment horizontal="center" vertical="center"/>
    </xf>
    <xf numFmtId="165" fontId="13" fillId="0" borderId="26" xfId="21" applyFont="1" applyFill="1" applyBorder="1" applyAlignment="1">
      <alignment horizontal="center" vertical="center"/>
    </xf>
    <xf numFmtId="0" fontId="11" fillId="0" borderId="13" xfId="20" applyFont="1" applyBorder="1" applyAlignment="1">
      <alignment horizontal="center" vertical="center" wrapText="1"/>
      <protection/>
    </xf>
    <xf numFmtId="0" fontId="11" fillId="0" borderId="5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38" xfId="20" applyFont="1" applyBorder="1" applyAlignment="1">
      <alignment horizontal="center" vertical="center" wrapText="1"/>
      <protection/>
    </xf>
    <xf numFmtId="0" fontId="11" fillId="0" borderId="7" xfId="20" applyFont="1" applyBorder="1" applyAlignment="1">
      <alignment horizontal="center" vertical="center" wrapText="1"/>
      <protection/>
    </xf>
    <xf numFmtId="0" fontId="11" fillId="0" borderId="26" xfId="20" applyFont="1" applyBorder="1" applyAlignment="1">
      <alignment horizontal="center" vertical="center" wrapText="1"/>
      <protection/>
    </xf>
    <xf numFmtId="0" fontId="2" fillId="0" borderId="7" xfId="20" applyBorder="1" applyAlignment="1">
      <alignment horizontal="center" vertical="top"/>
      <protection/>
    </xf>
    <xf numFmtId="0" fontId="2" fillId="0" borderId="26" xfId="20" applyBorder="1" applyAlignment="1">
      <alignment horizontal="center" vertical="top"/>
      <protection/>
    </xf>
    <xf numFmtId="0" fontId="3" fillId="0" borderId="0" xfId="20" applyFont="1">
      <alignment/>
      <protection/>
    </xf>
    <xf numFmtId="0" fontId="2" fillId="0" borderId="0" xfId="20">
      <alignment/>
      <protection/>
    </xf>
    <xf numFmtId="0" fontId="11" fillId="0" borderId="15" xfId="20" applyFont="1" applyBorder="1" applyAlignment="1">
      <alignment horizontal="center" vertical="center" wrapText="1"/>
      <protection/>
    </xf>
    <xf numFmtId="0" fontId="11" fillId="0" borderId="38" xfId="20" applyFont="1" applyBorder="1" applyAlignment="1">
      <alignment horizontal="center" vertical="center" wrapText="1"/>
      <protection/>
    </xf>
    <xf numFmtId="0" fontId="11" fillId="0" borderId="25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39" xfId="20" applyFont="1" applyBorder="1" applyAlignment="1">
      <alignment horizontal="center" vertical="center" wrapText="1"/>
      <protection/>
    </xf>
    <xf numFmtId="0" fontId="11" fillId="0" borderId="6" xfId="20" applyFont="1" applyBorder="1" applyAlignment="1">
      <alignment horizontal="center" vertical="center" wrapText="1"/>
      <protection/>
    </xf>
    <xf numFmtId="0" fontId="11" fillId="0" borderId="28" xfId="20" applyFont="1" applyBorder="1" applyAlignment="1">
      <alignment horizontal="center" vertical="center" wrapText="1"/>
      <protection/>
    </xf>
    <xf numFmtId="0" fontId="11" fillId="0" borderId="40" xfId="20" applyFont="1" applyBorder="1" applyAlignment="1">
      <alignment horizontal="center" vertical="center" wrapText="1"/>
      <protection/>
    </xf>
    <xf numFmtId="0" fontId="2" fillId="0" borderId="25" xfId="20" applyBorder="1" applyAlignment="1">
      <alignment horizontal="center" vertical="center" wrapText="1"/>
      <protection/>
    </xf>
    <xf numFmtId="0" fontId="2" fillId="0" borderId="0" xfId="20" applyAlignment="1">
      <alignment horizontal="center" vertical="center" wrapText="1"/>
      <protection/>
    </xf>
    <xf numFmtId="0" fontId="2" fillId="0" borderId="39" xfId="20" applyBorder="1" applyAlignment="1">
      <alignment horizontal="center" vertical="center" wrapText="1"/>
      <protection/>
    </xf>
    <xf numFmtId="0" fontId="11" fillId="0" borderId="15" xfId="20" applyFont="1" applyBorder="1" applyAlignment="1">
      <alignment vertical="center" wrapText="1"/>
      <protection/>
    </xf>
    <xf numFmtId="0" fontId="10" fillId="0" borderId="0" xfId="20" applyFont="1" applyAlignment="1">
      <alignment horizontal="justify" vertical="center" wrapText="1"/>
      <protection/>
    </xf>
    <xf numFmtId="49" fontId="11" fillId="0" borderId="13" xfId="20" applyNumberFormat="1" applyFont="1" applyBorder="1" applyAlignment="1">
      <alignment horizontal="center" vertical="center" wrapText="1"/>
      <protection/>
    </xf>
    <xf numFmtId="165" fontId="15" fillId="0" borderId="13" xfId="21" applyFont="1" applyFill="1" applyBorder="1" applyAlignment="1">
      <alignment horizontal="center" vertical="center"/>
    </xf>
    <xf numFmtId="165" fontId="15" fillId="0" borderId="7" xfId="21" applyFont="1" applyFill="1" applyBorder="1" applyAlignment="1">
      <alignment horizontal="center" vertical="center"/>
    </xf>
    <xf numFmtId="165" fontId="15" fillId="0" borderId="26" xfId="21" applyFont="1" applyFill="1" applyBorder="1" applyAlignment="1">
      <alignment horizontal="center" vertical="center"/>
    </xf>
    <xf numFmtId="0" fontId="11" fillId="0" borderId="7" xfId="20" applyFont="1" applyBorder="1" applyAlignment="1">
      <alignment horizontal="left" vertical="center" wrapText="1"/>
      <protection/>
    </xf>
    <xf numFmtId="0" fontId="11" fillId="0" borderId="26" xfId="20" applyFont="1" applyBorder="1" applyAlignment="1">
      <alignment horizontal="left" vertical="center" wrapText="1"/>
      <protection/>
    </xf>
    <xf numFmtId="166" fontId="11" fillId="0" borderId="13" xfId="20" applyNumberFormat="1" applyFont="1" applyBorder="1" applyAlignment="1">
      <alignment horizontal="center" vertical="center"/>
      <protection/>
    </xf>
    <xf numFmtId="166" fontId="11" fillId="0" borderId="7" xfId="20" applyNumberFormat="1" applyFont="1" applyBorder="1" applyAlignment="1">
      <alignment horizontal="center" vertical="center"/>
      <protection/>
    </xf>
    <xf numFmtId="166" fontId="11" fillId="0" borderId="26" xfId="20" applyNumberFormat="1" applyFont="1" applyBorder="1" applyAlignment="1">
      <alignment horizontal="center" vertical="center"/>
      <protection/>
    </xf>
    <xf numFmtId="167" fontId="11" fillId="0" borderId="13" xfId="22" applyNumberFormat="1" applyFont="1" applyBorder="1" applyAlignment="1">
      <alignment horizontal="center" vertical="center"/>
    </xf>
    <xf numFmtId="167" fontId="11" fillId="0" borderId="7" xfId="22" applyNumberFormat="1" applyFont="1" applyBorder="1" applyAlignment="1">
      <alignment horizontal="center" vertical="center"/>
    </xf>
    <xf numFmtId="167" fontId="11" fillId="0" borderId="26" xfId="22" applyNumberFormat="1" applyFont="1" applyBorder="1" applyAlignment="1">
      <alignment horizontal="center" vertical="center"/>
    </xf>
    <xf numFmtId="9" fontId="11" fillId="0" borderId="13" xfId="22" applyFont="1" applyBorder="1" applyAlignment="1">
      <alignment horizontal="center" vertical="center"/>
    </xf>
    <xf numFmtId="9" fontId="11" fillId="0" borderId="7" xfId="22" applyFont="1" applyBorder="1" applyAlignment="1">
      <alignment horizontal="center" vertical="center"/>
    </xf>
    <xf numFmtId="9" fontId="11" fillId="0" borderId="26" xfId="22" applyFont="1" applyBorder="1" applyAlignment="1">
      <alignment horizontal="center" vertical="center"/>
    </xf>
    <xf numFmtId="165" fontId="10" fillId="0" borderId="13" xfId="21" applyFont="1" applyBorder="1" applyAlignment="1">
      <alignment horizontal="center" vertical="center"/>
    </xf>
    <xf numFmtId="165" fontId="10" fillId="0" borderId="7" xfId="21" applyFont="1" applyBorder="1" applyAlignment="1">
      <alignment horizontal="center" vertical="center"/>
    </xf>
    <xf numFmtId="0" fontId="3" fillId="0" borderId="0" xfId="20" applyFont="1" applyAlignment="1">
      <alignment horizontal="justify" vertical="center" wrapText="1"/>
      <protection/>
    </xf>
    <xf numFmtId="0" fontId="11" fillId="0" borderId="13" xfId="20" applyFont="1" applyBorder="1" applyAlignment="1">
      <alignment vertical="center" wrapText="1"/>
      <protection/>
    </xf>
    <xf numFmtId="0" fontId="11" fillId="0" borderId="7" xfId="20" applyFont="1" applyBorder="1" applyAlignment="1">
      <alignment vertical="center" wrapText="1"/>
      <protection/>
    </xf>
    <xf numFmtId="0" fontId="10" fillId="0" borderId="15" xfId="20" applyFont="1" applyBorder="1" applyAlignment="1">
      <alignment vertical="center" wrapText="1"/>
      <protection/>
    </xf>
    <xf numFmtId="0" fontId="16" fillId="0" borderId="15" xfId="20" applyFont="1" applyBorder="1" applyAlignment="1">
      <alignment vertical="center" wrapText="1"/>
      <protection/>
    </xf>
    <xf numFmtId="43" fontId="13" fillId="0" borderId="13" xfId="25" applyFont="1" applyFill="1" applyBorder="1" applyAlignment="1">
      <alignment horizontal="center" vertical="center"/>
    </xf>
    <xf numFmtId="43" fontId="13" fillId="0" borderId="7" xfId="25" applyFont="1" applyFill="1" applyBorder="1" applyAlignment="1">
      <alignment horizontal="center" vertical="center"/>
    </xf>
    <xf numFmtId="43" fontId="13" fillId="0" borderId="26" xfId="25" applyFont="1" applyFill="1" applyBorder="1" applyAlignment="1">
      <alignment horizontal="center" vertical="center"/>
    </xf>
    <xf numFmtId="0" fontId="18" fillId="0" borderId="13" xfId="20" applyFont="1" applyBorder="1" applyAlignment="1">
      <alignment vertical="center" wrapText="1"/>
      <protection/>
    </xf>
    <xf numFmtId="0" fontId="19" fillId="0" borderId="7" xfId="20" applyFont="1" applyBorder="1" applyAlignment="1">
      <alignment vertical="center" wrapText="1"/>
      <protection/>
    </xf>
    <xf numFmtId="0" fontId="19" fillId="0" borderId="26" xfId="20" applyFont="1" applyBorder="1" applyAlignment="1">
      <alignment vertical="center" wrapText="1"/>
      <protection/>
    </xf>
    <xf numFmtId="0" fontId="11" fillId="0" borderId="13" xfId="20" applyFont="1" applyBorder="1" applyAlignment="1">
      <alignment horizontal="center" vertical="top" wrapText="1"/>
      <protection/>
    </xf>
    <xf numFmtId="0" fontId="2" fillId="0" borderId="7" xfId="20" applyBorder="1" applyAlignment="1">
      <alignment horizontal="center" vertical="top" wrapText="1"/>
      <protection/>
    </xf>
    <xf numFmtId="0" fontId="2" fillId="0" borderId="26" xfId="20" applyBorder="1" applyAlignment="1">
      <alignment horizontal="center" vertical="top" wrapText="1"/>
      <protection/>
    </xf>
    <xf numFmtId="0" fontId="11" fillId="0" borderId="7" xfId="20" applyFont="1" applyBorder="1" applyAlignment="1">
      <alignment horizontal="center" vertical="top" wrapText="1"/>
      <protection/>
    </xf>
    <xf numFmtId="0" fontId="16" fillId="0" borderId="15" xfId="20" applyFont="1" applyBorder="1" applyAlignment="1">
      <alignment horizontal="center" vertical="center" wrapText="1"/>
      <protection/>
    </xf>
    <xf numFmtId="0" fontId="16" fillId="0" borderId="38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16" fillId="0" borderId="39" xfId="20" applyFont="1" applyBorder="1" applyAlignment="1">
      <alignment horizontal="center" vertical="center" wrapText="1"/>
      <protection/>
    </xf>
    <xf numFmtId="0" fontId="16" fillId="0" borderId="28" xfId="20" applyFont="1" applyBorder="1" applyAlignment="1">
      <alignment horizontal="center" vertical="center" wrapText="1"/>
      <protection/>
    </xf>
    <xf numFmtId="0" fontId="16" fillId="0" borderId="40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wrapText="1"/>
      <protection/>
    </xf>
    <xf numFmtId="0" fontId="2" fillId="0" borderId="0" xfId="20" applyAlignment="1">
      <alignment wrapText="1"/>
      <protection/>
    </xf>
    <xf numFmtId="49" fontId="11" fillId="0" borderId="13" xfId="20" applyNumberFormat="1" applyFont="1" applyBorder="1" applyAlignment="1">
      <alignment horizontal="center" vertical="top"/>
      <protection/>
    </xf>
    <xf numFmtId="49" fontId="11" fillId="0" borderId="7" xfId="20" applyNumberFormat="1" applyFont="1" applyBorder="1" applyAlignment="1">
      <alignment horizontal="center" vertical="top"/>
      <protection/>
    </xf>
    <xf numFmtId="49" fontId="11" fillId="0" borderId="26" xfId="20" applyNumberFormat="1" applyFont="1" applyBorder="1" applyAlignment="1">
      <alignment horizontal="center" vertical="top"/>
      <protection/>
    </xf>
    <xf numFmtId="49" fontId="11" fillId="0" borderId="13" xfId="20" applyNumberFormat="1" applyFont="1" applyBorder="1" applyAlignment="1">
      <alignment horizontal="left" vertical="top" wrapText="1"/>
      <protection/>
    </xf>
    <xf numFmtId="49" fontId="11" fillId="0" borderId="5" xfId="20" applyNumberFormat="1" applyFont="1" applyBorder="1" applyAlignment="1">
      <alignment horizontal="center" vertical="top"/>
      <protection/>
    </xf>
    <xf numFmtId="49" fontId="11" fillId="0" borderId="15" xfId="20" applyNumberFormat="1" applyFont="1" applyBorder="1" applyAlignment="1">
      <alignment horizontal="center" vertical="top"/>
      <protection/>
    </xf>
    <xf numFmtId="49" fontId="11" fillId="0" borderId="38" xfId="20" applyNumberFormat="1" applyFont="1" applyBorder="1" applyAlignment="1">
      <alignment horizontal="center" vertical="top"/>
      <protection/>
    </xf>
    <xf numFmtId="49" fontId="11" fillId="0" borderId="6" xfId="20" applyNumberFormat="1" applyFont="1" applyBorder="1" applyAlignment="1">
      <alignment horizontal="center" vertical="top"/>
      <protection/>
    </xf>
    <xf numFmtId="49" fontId="11" fillId="0" borderId="28" xfId="20" applyNumberFormat="1" applyFont="1" applyBorder="1" applyAlignment="1">
      <alignment horizontal="center" vertical="top"/>
      <protection/>
    </xf>
    <xf numFmtId="49" fontId="11" fillId="0" borderId="40" xfId="20" applyNumberFormat="1" applyFont="1" applyBorder="1" applyAlignment="1">
      <alignment horizontal="center" vertical="top"/>
      <protection/>
    </xf>
    <xf numFmtId="0" fontId="11" fillId="0" borderId="5" xfId="20" applyFont="1" applyBorder="1" applyAlignment="1">
      <alignment wrapText="1"/>
      <protection/>
    </xf>
    <xf numFmtId="0" fontId="2" fillId="0" borderId="38" xfId="20" applyBorder="1" applyAlignment="1">
      <alignment wrapText="1"/>
      <protection/>
    </xf>
    <xf numFmtId="0" fontId="11" fillId="0" borderId="5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/>
      <protection/>
    </xf>
    <xf numFmtId="0" fontId="11" fillId="0" borderId="40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vertical="center" wrapText="1"/>
      <protection/>
    </xf>
    <xf numFmtId="0" fontId="2" fillId="0" borderId="28" xfId="20" applyBorder="1" applyAlignment="1">
      <alignment wrapText="1"/>
      <protection/>
    </xf>
    <xf numFmtId="0" fontId="2" fillId="0" borderId="40" xfId="20" applyBorder="1" applyAlignment="1">
      <alignment wrapText="1"/>
      <protection/>
    </xf>
    <xf numFmtId="2" fontId="11" fillId="0" borderId="13" xfId="20" applyNumberFormat="1" applyFont="1" applyBorder="1" applyAlignment="1">
      <alignment horizontal="center" vertical="center"/>
      <protection/>
    </xf>
    <xf numFmtId="2" fontId="11" fillId="0" borderId="7" xfId="20" applyNumberFormat="1" applyFont="1" applyBorder="1" applyAlignment="1">
      <alignment horizontal="center" vertical="center"/>
      <protection/>
    </xf>
    <xf numFmtId="2" fontId="11" fillId="0" borderId="26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left" vertical="top" wrapText="1"/>
      <protection/>
    </xf>
    <xf numFmtId="0" fontId="11" fillId="0" borderId="7" xfId="20" applyFont="1" applyBorder="1" applyAlignment="1">
      <alignment horizontal="left" vertical="top" wrapText="1"/>
      <protection/>
    </xf>
    <xf numFmtId="0" fontId="11" fillId="0" borderId="26" xfId="20" applyFont="1" applyBorder="1" applyAlignment="1">
      <alignment horizontal="left" vertical="top" wrapText="1"/>
      <protection/>
    </xf>
    <xf numFmtId="0" fontId="2" fillId="0" borderId="26" xfId="20" applyBorder="1" applyAlignment="1">
      <alignment horizontal="left" vertical="top" wrapText="1"/>
      <protection/>
    </xf>
    <xf numFmtId="0" fontId="13" fillId="0" borderId="13" xfId="20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left" vertical="center"/>
      <protection/>
    </xf>
    <xf numFmtId="0" fontId="2" fillId="0" borderId="7" xfId="20" applyBorder="1" applyAlignment="1">
      <alignment horizontal="left" vertical="center"/>
      <protection/>
    </xf>
    <xf numFmtId="0" fontId="2" fillId="0" borderId="26" xfId="20" applyBorder="1" applyAlignment="1">
      <alignment horizontal="left" vertical="center"/>
      <protection/>
    </xf>
    <xf numFmtId="2" fontId="13" fillId="0" borderId="13" xfId="20" applyNumberFormat="1" applyFont="1" applyBorder="1" applyAlignment="1">
      <alignment horizontal="center" vertical="center"/>
      <protection/>
    </xf>
    <xf numFmtId="2" fontId="13" fillId="0" borderId="7" xfId="20" applyNumberFormat="1" applyFont="1" applyBorder="1" applyAlignment="1">
      <alignment horizontal="center" vertical="center"/>
      <protection/>
    </xf>
    <xf numFmtId="2" fontId="13" fillId="0" borderId="26" xfId="20" applyNumberFormat="1" applyFont="1" applyBorder="1" applyAlignment="1">
      <alignment horizontal="center" vertical="center"/>
      <protection/>
    </xf>
    <xf numFmtId="43" fontId="18" fillId="0" borderId="13" xfId="25" applyFont="1" applyFill="1" applyBorder="1" applyAlignment="1">
      <alignment horizontal="center" vertical="center"/>
    </xf>
    <xf numFmtId="43" fontId="18" fillId="0" borderId="7" xfId="25" applyFont="1" applyFill="1" applyBorder="1" applyAlignment="1">
      <alignment horizontal="center" vertical="center"/>
    </xf>
    <xf numFmtId="43" fontId="18" fillId="0" borderId="26" xfId="25" applyFont="1" applyFill="1" applyBorder="1" applyAlignment="1">
      <alignment horizontal="center" vertical="center"/>
    </xf>
    <xf numFmtId="43" fontId="11" fillId="0" borderId="13" xfId="25" applyFont="1" applyFill="1" applyBorder="1" applyAlignment="1">
      <alignment horizontal="left" vertical="top" wrapText="1"/>
    </xf>
    <xf numFmtId="43" fontId="2" fillId="0" borderId="7" xfId="25" applyFont="1" applyFill="1" applyBorder="1" applyAlignment="1">
      <alignment horizontal="left" wrapText="1"/>
    </xf>
    <xf numFmtId="43" fontId="2" fillId="0" borderId="26" xfId="25" applyFont="1" applyFill="1" applyBorder="1" applyAlignment="1">
      <alignment horizontal="left" wrapText="1"/>
    </xf>
    <xf numFmtId="43" fontId="11" fillId="0" borderId="13" xfId="25" applyFont="1" applyFill="1" applyBorder="1" applyAlignment="1">
      <alignment horizontal="center" vertical="top"/>
    </xf>
    <xf numFmtId="43" fontId="11" fillId="0" borderId="7" xfId="25" applyFont="1" applyFill="1" applyBorder="1" applyAlignment="1">
      <alignment horizontal="center" vertical="top"/>
    </xf>
    <xf numFmtId="43" fontId="11" fillId="0" borderId="26" xfId="25" applyFont="1" applyFill="1" applyBorder="1" applyAlignment="1">
      <alignment horizontal="center" vertical="top"/>
    </xf>
    <xf numFmtId="43" fontId="11" fillId="0" borderId="7" xfId="25" applyFont="1" applyFill="1" applyBorder="1" applyAlignment="1">
      <alignment horizontal="left" vertical="center" wrapText="1"/>
    </xf>
    <xf numFmtId="43" fontId="11" fillId="0" borderId="26" xfId="25" applyFont="1" applyFill="1" applyBorder="1" applyAlignment="1">
      <alignment horizontal="left" vertical="center" wrapText="1"/>
    </xf>
    <xf numFmtId="43" fontId="11" fillId="0" borderId="13" xfId="25" applyFont="1" applyFill="1" applyBorder="1" applyAlignment="1">
      <alignment horizontal="left" vertical="center" wrapText="1"/>
    </xf>
    <xf numFmtId="43" fontId="2" fillId="0" borderId="7" xfId="25" applyFont="1" applyFill="1" applyBorder="1" applyAlignment="1">
      <alignment horizontal="center" vertical="center"/>
    </xf>
    <xf numFmtId="43" fontId="10" fillId="0" borderId="13" xfId="25" applyFont="1" applyFill="1" applyBorder="1" applyAlignment="1">
      <alignment horizontal="center" vertical="center"/>
    </xf>
    <xf numFmtId="43" fontId="10" fillId="0" borderId="7" xfId="25" applyFont="1" applyFill="1" applyBorder="1" applyAlignment="1">
      <alignment horizontal="center" vertical="center"/>
    </xf>
    <xf numFmtId="0" fontId="17" fillId="0" borderId="5" xfId="20" applyFont="1" applyBorder="1" applyAlignment="1">
      <alignment horizontal="center" vertical="center" wrapText="1"/>
      <protection/>
    </xf>
    <xf numFmtId="0" fontId="17" fillId="0" borderId="15" xfId="20" applyFont="1" applyBorder="1" applyAlignment="1">
      <alignment horizontal="center" vertical="center" wrapText="1"/>
      <protection/>
    </xf>
    <xf numFmtId="0" fontId="17" fillId="0" borderId="38" xfId="20" applyFont="1" applyBorder="1" applyAlignment="1">
      <alignment horizontal="center" vertical="center" wrapText="1"/>
      <protection/>
    </xf>
    <xf numFmtId="0" fontId="17" fillId="0" borderId="6" xfId="20" applyFont="1" applyBorder="1" applyAlignment="1">
      <alignment horizontal="center" vertical="center" wrapText="1"/>
      <protection/>
    </xf>
    <xf numFmtId="0" fontId="17" fillId="0" borderId="28" xfId="20" applyFont="1" applyBorder="1" applyAlignment="1">
      <alignment horizontal="center" vertical="center" wrapText="1"/>
      <protection/>
    </xf>
    <xf numFmtId="0" fontId="17" fillId="0" borderId="40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43" fontId="13" fillId="0" borderId="13" xfId="25" applyFont="1" applyFill="1" applyBorder="1" applyAlignment="1">
      <alignment horizontal="center" vertical="center" wrapText="1"/>
    </xf>
    <xf numFmtId="43" fontId="8" fillId="0" borderId="7" xfId="25" applyFont="1" applyFill="1" applyBorder="1" applyAlignment="1">
      <alignment horizontal="center" vertical="center" wrapText="1"/>
    </xf>
    <xf numFmtId="43" fontId="8" fillId="0" borderId="26" xfId="25" applyFont="1" applyFill="1" applyBorder="1" applyAlignment="1">
      <alignment horizontal="center" vertical="center" wrapText="1"/>
    </xf>
    <xf numFmtId="0" fontId="10" fillId="0" borderId="7" xfId="20" applyFont="1" applyBorder="1" applyAlignment="1">
      <alignment horizontal="left" vertical="center" wrapText="1"/>
      <protection/>
    </xf>
    <xf numFmtId="0" fontId="13" fillId="0" borderId="13" xfId="20" applyFont="1" applyBorder="1" applyAlignment="1">
      <alignment horizontal="center" vertical="top" wrapText="1"/>
      <protection/>
    </xf>
    <xf numFmtId="0" fontId="11" fillId="0" borderId="13" xfId="20" applyFont="1" applyFill="1" applyBorder="1" applyAlignment="1">
      <alignment horizontal="left" vertical="center" wrapText="1"/>
      <protection/>
    </xf>
    <xf numFmtId="0" fontId="2" fillId="0" borderId="7" xfId="20" applyFill="1" applyBorder="1" applyAlignment="1">
      <alignment horizontal="left" vertical="center" wrapText="1"/>
      <protection/>
    </xf>
    <xf numFmtId="0" fontId="2" fillId="0" borderId="26" xfId="20" applyFill="1" applyBorder="1" applyAlignment="1">
      <alignment horizontal="left" vertical="center" wrapText="1"/>
      <protection/>
    </xf>
    <xf numFmtId="43" fontId="11" fillId="0" borderId="13" xfId="20" applyNumberFormat="1" applyFont="1" applyBorder="1" applyAlignment="1">
      <alignment horizontal="center" vertical="center" wrapText="1"/>
      <protection/>
    </xf>
    <xf numFmtId="43" fontId="11" fillId="0" borderId="13" xfId="25" applyFont="1" applyFill="1" applyBorder="1" applyAlignment="1">
      <alignment horizontal="center" vertical="center" wrapText="1"/>
    </xf>
    <xf numFmtId="43" fontId="2" fillId="0" borderId="7" xfId="25" applyFont="1" applyFill="1" applyBorder="1" applyAlignment="1">
      <alignment horizontal="center" vertical="center" wrapText="1"/>
    </xf>
    <xf numFmtId="43" fontId="2" fillId="0" borderId="26" xfId="25" applyFont="1" applyFill="1" applyBorder="1" applyAlignment="1">
      <alignment horizontal="center" vertical="center" wrapText="1"/>
    </xf>
    <xf numFmtId="43" fontId="13" fillId="0" borderId="7" xfId="25" applyFont="1" applyFill="1" applyBorder="1" applyAlignment="1">
      <alignment horizontal="center" vertical="center" wrapText="1"/>
    </xf>
    <xf numFmtId="43" fontId="8" fillId="0" borderId="7" xfId="25" applyFont="1" applyFill="1" applyBorder="1" applyAlignment="1">
      <alignment horizontal="center" vertical="center"/>
    </xf>
    <xf numFmtId="43" fontId="8" fillId="0" borderId="26" xfId="25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Процентный 2" xfId="22"/>
    <cellStyle name="Обычный 3" xfId="23"/>
    <cellStyle name="Обычный 4" xfId="24"/>
    <cellStyle name="Финансовый" xfId="25"/>
    <cellStyle name="Обычный 5" xfId="26"/>
    <cellStyle name="Обычный 6" xfId="27"/>
    <cellStyle name="Обычный 7" xfId="28"/>
    <cellStyle name="Финансовый 3" xfId="29"/>
    <cellStyle name="Обычный 8" xfId="30"/>
    <cellStyle name="Обычный 9" xfId="31"/>
    <cellStyle name="Обычный 10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workbookViewId="0" topLeftCell="A1">
      <selection activeCell="A12" sqref="A12:N12"/>
    </sheetView>
  </sheetViews>
  <sheetFormatPr defaultColWidth="9.140625" defaultRowHeight="9.75" customHeight="1"/>
  <cols>
    <col min="1" max="1" width="60.7109375" style="48" customWidth="1"/>
    <col min="2" max="2" width="8.7109375" style="48" customWidth="1"/>
    <col min="3" max="3" width="11.7109375" style="48" customWidth="1"/>
    <col min="4" max="6" width="10.7109375" style="48" customWidth="1"/>
    <col min="7" max="11" width="9.140625" style="48" customWidth="1"/>
    <col min="12" max="15" width="12.7109375" style="48" customWidth="1"/>
    <col min="16" max="20" width="0.85546875" style="48" customWidth="1"/>
    <col min="21" max="16384" width="9.140625" style="48" customWidth="1"/>
  </cols>
  <sheetData>
    <row r="1" spans="1:15" ht="15">
      <c r="A1" s="83" t="s">
        <v>525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">
      <c r="A2" s="85" t="s">
        <v>583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6"/>
      <c r="N2" s="124" t="s">
        <v>344</v>
      </c>
      <c r="O2" s="124"/>
    </row>
    <row r="3" spans="1:15" ht="15.75">
      <c r="A3" s="85" t="s">
        <v>527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110" t="s">
        <v>584</v>
      </c>
      <c r="N3" s="110"/>
      <c r="O3" s="110"/>
    </row>
    <row r="4" spans="1:15" ht="17.1" customHeight="1">
      <c r="A4" s="85" t="s">
        <v>585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7"/>
      <c r="N4" s="125" t="s">
        <v>345</v>
      </c>
      <c r="O4" s="125"/>
    </row>
    <row r="5" spans="1:15" ht="19.9" customHeight="1">
      <c r="A5" s="85" t="s">
        <v>586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111" t="s">
        <v>587</v>
      </c>
      <c r="N5" s="111"/>
      <c r="O5" s="111"/>
    </row>
    <row r="6" spans="1:15" ht="17.1" customHeight="1">
      <c r="A6" s="86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7"/>
      <c r="N6" s="125" t="s">
        <v>346</v>
      </c>
      <c r="O6" s="125"/>
    </row>
    <row r="7" spans="1:15" ht="19.9" customHeight="1">
      <c r="A7" s="87" t="s">
        <v>588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112" t="s">
        <v>589</v>
      </c>
      <c r="N7" s="112"/>
      <c r="O7" s="112"/>
    </row>
    <row r="8" spans="1:15" ht="15.75">
      <c r="A8" s="88" t="s">
        <v>590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6"/>
      <c r="N8" s="89" t="s">
        <v>347</v>
      </c>
      <c r="O8" s="90" t="s">
        <v>348</v>
      </c>
    </row>
    <row r="9" spans="1:15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6"/>
      <c r="N9" s="118" t="s">
        <v>349</v>
      </c>
      <c r="O9" s="119"/>
    </row>
    <row r="10" ht="15"/>
    <row r="11" spans="1:15" ht="12.75" customHeight="1">
      <c r="A11" s="120" t="s">
        <v>350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49"/>
    </row>
    <row r="12" spans="1:15" ht="12.75" customHeight="1">
      <c r="A12" s="120" t="s">
        <v>351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 t="s">
        <v>352</v>
      </c>
    </row>
    <row r="13" ht="15.75" thickBot="1">
      <c r="O13" s="122"/>
    </row>
    <row r="14" spans="2:15" ht="11.45" customHeight="1">
      <c r="B14" s="123" t="s">
        <v>353</v>
      </c>
      <c r="C14" s="123"/>
      <c r="D14" s="123"/>
      <c r="N14" s="50" t="s">
        <v>354</v>
      </c>
      <c r="O14" s="51" t="s">
        <v>355</v>
      </c>
    </row>
    <row r="15" spans="1:15" ht="15">
      <c r="A15" s="52" t="s">
        <v>356</v>
      </c>
      <c r="N15" s="50" t="s">
        <v>357</v>
      </c>
      <c r="O15" s="53" t="s">
        <v>358</v>
      </c>
    </row>
    <row r="16" spans="1:15" ht="11.45" customHeight="1">
      <c r="A16" s="52" t="s">
        <v>359</v>
      </c>
      <c r="B16" s="113" t="s">
        <v>360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N16" s="50" t="s">
        <v>361</v>
      </c>
      <c r="O16" s="53" t="s">
        <v>362</v>
      </c>
    </row>
    <row r="17" spans="14:15" ht="15">
      <c r="N17" s="50" t="s">
        <v>357</v>
      </c>
      <c r="O17" s="53" t="s">
        <v>363</v>
      </c>
    </row>
    <row r="18" spans="14:15" ht="15">
      <c r="N18" s="50" t="s">
        <v>364</v>
      </c>
      <c r="O18" s="53" t="s">
        <v>365</v>
      </c>
    </row>
    <row r="19" spans="1:15" ht="22.7" customHeight="1">
      <c r="A19" s="52" t="s">
        <v>366</v>
      </c>
      <c r="B19" s="113" t="s">
        <v>367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50" t="s">
        <v>368</v>
      </c>
      <c r="O19" s="53" t="s">
        <v>369</v>
      </c>
    </row>
    <row r="20" spans="1:15" ht="15.75" thickBot="1">
      <c r="A20" s="52" t="s">
        <v>370</v>
      </c>
      <c r="N20" s="50" t="s">
        <v>371</v>
      </c>
      <c r="O20" s="54" t="s">
        <v>372</v>
      </c>
    </row>
    <row r="21" ht="15"/>
    <row r="22" spans="1:15" ht="15">
      <c r="A22" s="114" t="s">
        <v>373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ht="15"/>
    <row r="24" spans="1:15" ht="13.15" customHeight="1">
      <c r="A24" s="115" t="s">
        <v>0</v>
      </c>
      <c r="B24" s="102" t="s">
        <v>374</v>
      </c>
      <c r="C24" s="102" t="s">
        <v>375</v>
      </c>
      <c r="D24" s="102" t="s">
        <v>376</v>
      </c>
      <c r="E24" s="102" t="s">
        <v>377</v>
      </c>
      <c r="F24" s="102" t="s">
        <v>378</v>
      </c>
      <c r="G24" s="102" t="s">
        <v>379</v>
      </c>
      <c r="H24" s="102" t="s">
        <v>380</v>
      </c>
      <c r="I24" s="102" t="s">
        <v>381</v>
      </c>
      <c r="J24" s="102" t="s">
        <v>382</v>
      </c>
      <c r="K24" s="102" t="s">
        <v>383</v>
      </c>
      <c r="L24" s="105" t="s">
        <v>384</v>
      </c>
      <c r="M24" s="106"/>
      <c r="N24" s="106"/>
      <c r="O24" s="107"/>
    </row>
    <row r="25" spans="1:15" ht="21.95" customHeight="1">
      <c r="A25" s="116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55" t="s">
        <v>385</v>
      </c>
      <c r="M25" s="55" t="s">
        <v>386</v>
      </c>
      <c r="N25" s="55" t="s">
        <v>387</v>
      </c>
      <c r="O25" s="108" t="s">
        <v>388</v>
      </c>
    </row>
    <row r="26" spans="1:15" ht="34.15" customHeight="1">
      <c r="A26" s="11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56" t="s">
        <v>389</v>
      </c>
      <c r="M26" s="56" t="s">
        <v>390</v>
      </c>
      <c r="N26" s="56" t="s">
        <v>391</v>
      </c>
      <c r="O26" s="109"/>
    </row>
    <row r="27" spans="1:15" ht="15.75" thickBot="1">
      <c r="A27" s="57" t="s">
        <v>1</v>
      </c>
      <c r="B27" s="58" t="s">
        <v>2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6</v>
      </c>
      <c r="H27" s="58" t="s">
        <v>6</v>
      </c>
      <c r="I27" s="58" t="s">
        <v>6</v>
      </c>
      <c r="J27" s="58" t="s">
        <v>6</v>
      </c>
      <c r="K27" s="58" t="s">
        <v>6</v>
      </c>
      <c r="L27" s="58" t="s">
        <v>7</v>
      </c>
      <c r="M27" s="58" t="s">
        <v>8</v>
      </c>
      <c r="N27" s="58" t="s">
        <v>392</v>
      </c>
      <c r="O27" s="59" t="s">
        <v>393</v>
      </c>
    </row>
    <row r="28" spans="1:15" ht="15">
      <c r="A28" s="60" t="s">
        <v>394</v>
      </c>
      <c r="B28" s="61" t="s">
        <v>395</v>
      </c>
      <c r="C28" s="62" t="s">
        <v>396</v>
      </c>
      <c r="D28" s="62" t="s">
        <v>396</v>
      </c>
      <c r="E28" s="62" t="s">
        <v>396</v>
      </c>
      <c r="F28" s="62" t="s">
        <v>396</v>
      </c>
      <c r="G28" s="62" t="s">
        <v>396</v>
      </c>
      <c r="H28" s="62" t="s">
        <v>396</v>
      </c>
      <c r="I28" s="62" t="s">
        <v>396</v>
      </c>
      <c r="J28" s="62" t="s">
        <v>396</v>
      </c>
      <c r="K28" s="62" t="s">
        <v>396</v>
      </c>
      <c r="L28" s="63">
        <v>19053.95</v>
      </c>
      <c r="M28" s="63"/>
      <c r="N28" s="63"/>
      <c r="O28" s="64"/>
    </row>
    <row r="29" spans="1:15" ht="15">
      <c r="A29" s="60" t="s">
        <v>397</v>
      </c>
      <c r="B29" s="65" t="s">
        <v>398</v>
      </c>
      <c r="C29" s="66" t="s">
        <v>396</v>
      </c>
      <c r="D29" s="66" t="s">
        <v>396</v>
      </c>
      <c r="E29" s="66" t="s">
        <v>396</v>
      </c>
      <c r="F29" s="66" t="s">
        <v>396</v>
      </c>
      <c r="G29" s="66" t="s">
        <v>396</v>
      </c>
      <c r="H29" s="66" t="s">
        <v>396</v>
      </c>
      <c r="I29" s="66" t="s">
        <v>396</v>
      </c>
      <c r="J29" s="66" t="s">
        <v>396</v>
      </c>
      <c r="K29" s="66" t="s">
        <v>396</v>
      </c>
      <c r="L29" s="67">
        <v>407023.31</v>
      </c>
      <c r="M29" s="67"/>
      <c r="N29" s="67"/>
      <c r="O29" s="68"/>
    </row>
    <row r="30" spans="1:15" ht="34.5">
      <c r="A30" s="69" t="s">
        <v>399</v>
      </c>
      <c r="B30" s="70" t="s">
        <v>400</v>
      </c>
      <c r="C30" s="71" t="s">
        <v>401</v>
      </c>
      <c r="D30" s="72" t="s">
        <v>401</v>
      </c>
      <c r="E30" s="72" t="s">
        <v>402</v>
      </c>
      <c r="F30" s="72" t="s">
        <v>403</v>
      </c>
      <c r="G30" s="72" t="s">
        <v>404</v>
      </c>
      <c r="H30" s="72" t="s">
        <v>401</v>
      </c>
      <c r="I30" s="72" t="s">
        <v>401</v>
      </c>
      <c r="J30" s="72" t="s">
        <v>405</v>
      </c>
      <c r="K30" s="72" t="s">
        <v>406</v>
      </c>
      <c r="L30" s="67">
        <v>74098372.23</v>
      </c>
      <c r="M30" s="67">
        <v>64015600</v>
      </c>
      <c r="N30" s="67">
        <v>66576300</v>
      </c>
      <c r="O30" s="68"/>
    </row>
    <row r="31" spans="1:15" ht="34.5">
      <c r="A31" s="73" t="s">
        <v>407</v>
      </c>
      <c r="B31" s="74" t="s">
        <v>408</v>
      </c>
      <c r="C31" s="72" t="s">
        <v>409</v>
      </c>
      <c r="D31" s="72" t="s">
        <v>401</v>
      </c>
      <c r="E31" s="72" t="s">
        <v>402</v>
      </c>
      <c r="F31" s="72" t="s">
        <v>403</v>
      </c>
      <c r="G31" s="72" t="s">
        <v>404</v>
      </c>
      <c r="H31" s="72" t="s">
        <v>401</v>
      </c>
      <c r="I31" s="72" t="s">
        <v>409</v>
      </c>
      <c r="J31" s="72" t="s">
        <v>405</v>
      </c>
      <c r="K31" s="72" t="s">
        <v>406</v>
      </c>
      <c r="L31" s="75">
        <v>66167350</v>
      </c>
      <c r="M31" s="75">
        <v>64015600</v>
      </c>
      <c r="N31" s="75">
        <v>66576300</v>
      </c>
      <c r="O31" s="68"/>
    </row>
    <row r="32" spans="1:15" ht="34.5">
      <c r="A32" s="73" t="s">
        <v>410</v>
      </c>
      <c r="B32" s="74" t="s">
        <v>411</v>
      </c>
      <c r="C32" s="72" t="s">
        <v>409</v>
      </c>
      <c r="D32" s="72" t="s">
        <v>401</v>
      </c>
      <c r="E32" s="72" t="s">
        <v>402</v>
      </c>
      <c r="F32" s="72" t="s">
        <v>412</v>
      </c>
      <c r="G32" s="72" t="s">
        <v>4</v>
      </c>
      <c r="H32" s="72" t="s">
        <v>401</v>
      </c>
      <c r="I32" s="72" t="s">
        <v>409</v>
      </c>
      <c r="J32" s="72" t="s">
        <v>405</v>
      </c>
      <c r="K32" s="72" t="s">
        <v>406</v>
      </c>
      <c r="L32" s="75">
        <v>64272050</v>
      </c>
      <c r="M32" s="75">
        <v>64015600</v>
      </c>
      <c r="N32" s="75">
        <v>66576300</v>
      </c>
      <c r="O32" s="68"/>
    </row>
    <row r="33" spans="1:15" ht="34.5">
      <c r="A33" s="73" t="s">
        <v>413</v>
      </c>
      <c r="B33" s="74" t="s">
        <v>411</v>
      </c>
      <c r="C33" s="72" t="s">
        <v>409</v>
      </c>
      <c r="D33" s="72" t="s">
        <v>414</v>
      </c>
      <c r="E33" s="72" t="s">
        <v>415</v>
      </c>
      <c r="F33" s="72" t="s">
        <v>412</v>
      </c>
      <c r="G33" s="72" t="s">
        <v>4</v>
      </c>
      <c r="H33" s="72" t="s">
        <v>414</v>
      </c>
      <c r="I33" s="72" t="s">
        <v>409</v>
      </c>
      <c r="J33" s="72" t="s">
        <v>405</v>
      </c>
      <c r="K33" s="72" t="s">
        <v>406</v>
      </c>
      <c r="L33" s="75">
        <v>45768212.04</v>
      </c>
      <c r="M33" s="75">
        <v>45988410.5</v>
      </c>
      <c r="N33" s="75">
        <v>47828022.91</v>
      </c>
      <c r="O33" s="68"/>
    </row>
    <row r="34" spans="1:15" ht="34.5">
      <c r="A34" s="73" t="s">
        <v>413</v>
      </c>
      <c r="B34" s="74" t="s">
        <v>411</v>
      </c>
      <c r="C34" s="72" t="s">
        <v>409</v>
      </c>
      <c r="D34" s="72" t="s">
        <v>414</v>
      </c>
      <c r="E34" s="72" t="s">
        <v>416</v>
      </c>
      <c r="F34" s="72" t="s">
        <v>412</v>
      </c>
      <c r="G34" s="72" t="s">
        <v>4</v>
      </c>
      <c r="H34" s="72" t="s">
        <v>414</v>
      </c>
      <c r="I34" s="72" t="s">
        <v>409</v>
      </c>
      <c r="J34" s="72" t="s">
        <v>405</v>
      </c>
      <c r="K34" s="72" t="s">
        <v>406</v>
      </c>
      <c r="L34" s="75">
        <v>18503837.96</v>
      </c>
      <c r="M34" s="75">
        <v>18027189.5</v>
      </c>
      <c r="N34" s="75">
        <v>18748277.09</v>
      </c>
      <c r="O34" s="68"/>
    </row>
    <row r="35" spans="1:15" ht="34.5">
      <c r="A35" s="73" t="s">
        <v>417</v>
      </c>
      <c r="B35" s="74"/>
      <c r="C35" s="72" t="s">
        <v>409</v>
      </c>
      <c r="D35" s="72" t="s">
        <v>414</v>
      </c>
      <c r="E35" s="72" t="s">
        <v>402</v>
      </c>
      <c r="F35" s="72" t="s">
        <v>418</v>
      </c>
      <c r="G35" s="72" t="s">
        <v>2</v>
      </c>
      <c r="H35" s="72" t="s">
        <v>414</v>
      </c>
      <c r="I35" s="72" t="s">
        <v>409</v>
      </c>
      <c r="J35" s="72" t="s">
        <v>405</v>
      </c>
      <c r="K35" s="72" t="s">
        <v>406</v>
      </c>
      <c r="L35" s="75">
        <v>1895300</v>
      </c>
      <c r="M35" s="75"/>
      <c r="N35" s="75"/>
      <c r="O35" s="68"/>
    </row>
    <row r="36" spans="1:15" ht="34.5">
      <c r="A36" s="73" t="s">
        <v>419</v>
      </c>
      <c r="B36" s="74" t="s">
        <v>420</v>
      </c>
      <c r="C36" s="72" t="s">
        <v>421</v>
      </c>
      <c r="D36" s="72" t="s">
        <v>401</v>
      </c>
      <c r="E36" s="72" t="s">
        <v>402</v>
      </c>
      <c r="F36" s="72" t="s">
        <v>403</v>
      </c>
      <c r="G36" s="72" t="s">
        <v>404</v>
      </c>
      <c r="H36" s="72" t="s">
        <v>401</v>
      </c>
      <c r="I36" s="72" t="s">
        <v>421</v>
      </c>
      <c r="J36" s="72" t="s">
        <v>405</v>
      </c>
      <c r="K36" s="72" t="s">
        <v>406</v>
      </c>
      <c r="L36" s="75">
        <v>7931022.23</v>
      </c>
      <c r="M36" s="75"/>
      <c r="N36" s="75"/>
      <c r="O36" s="68"/>
    </row>
    <row r="37" spans="1:15" ht="34.5">
      <c r="A37" s="73" t="s">
        <v>422</v>
      </c>
      <c r="B37" s="74" t="s">
        <v>423</v>
      </c>
      <c r="C37" s="72" t="s">
        <v>421</v>
      </c>
      <c r="D37" s="72" t="s">
        <v>401</v>
      </c>
      <c r="E37" s="72" t="s">
        <v>402</v>
      </c>
      <c r="F37" s="72" t="s">
        <v>403</v>
      </c>
      <c r="G37" s="72" t="s">
        <v>5</v>
      </c>
      <c r="H37" s="72" t="s">
        <v>401</v>
      </c>
      <c r="I37" s="72" t="s">
        <v>421</v>
      </c>
      <c r="J37" s="72" t="s">
        <v>405</v>
      </c>
      <c r="K37" s="72" t="s">
        <v>406</v>
      </c>
      <c r="L37" s="75">
        <v>7931022.23</v>
      </c>
      <c r="M37" s="75"/>
      <c r="N37" s="75"/>
      <c r="O37" s="68"/>
    </row>
    <row r="38" spans="1:15" ht="23.25">
      <c r="A38" s="73" t="s">
        <v>424</v>
      </c>
      <c r="B38" s="74" t="s">
        <v>423</v>
      </c>
      <c r="C38" s="72" t="s">
        <v>421</v>
      </c>
      <c r="D38" s="72" t="s">
        <v>425</v>
      </c>
      <c r="E38" s="72" t="s">
        <v>426</v>
      </c>
      <c r="F38" s="72" t="s">
        <v>403</v>
      </c>
      <c r="G38" s="72" t="s">
        <v>5</v>
      </c>
      <c r="H38" s="72" t="s">
        <v>425</v>
      </c>
      <c r="I38" s="72" t="s">
        <v>421</v>
      </c>
      <c r="J38" s="72" t="s">
        <v>405</v>
      </c>
      <c r="K38" s="72" t="s">
        <v>406</v>
      </c>
      <c r="L38" s="75">
        <v>78000</v>
      </c>
      <c r="M38" s="75"/>
      <c r="N38" s="75"/>
      <c r="O38" s="68"/>
    </row>
    <row r="39" spans="1:15" ht="23.25">
      <c r="A39" s="73" t="s">
        <v>424</v>
      </c>
      <c r="B39" s="74" t="s">
        <v>423</v>
      </c>
      <c r="C39" s="72" t="s">
        <v>421</v>
      </c>
      <c r="D39" s="72" t="s">
        <v>425</v>
      </c>
      <c r="E39" s="72" t="s">
        <v>427</v>
      </c>
      <c r="F39" s="72" t="s">
        <v>403</v>
      </c>
      <c r="G39" s="72" t="s">
        <v>5</v>
      </c>
      <c r="H39" s="72" t="s">
        <v>425</v>
      </c>
      <c r="I39" s="72" t="s">
        <v>421</v>
      </c>
      <c r="J39" s="72" t="s">
        <v>405</v>
      </c>
      <c r="K39" s="72" t="s">
        <v>406</v>
      </c>
      <c r="L39" s="75">
        <v>14000</v>
      </c>
      <c r="M39" s="75"/>
      <c r="N39" s="75"/>
      <c r="O39" s="68"/>
    </row>
    <row r="40" spans="1:15" ht="23.25">
      <c r="A40" s="73" t="s">
        <v>424</v>
      </c>
      <c r="B40" s="74" t="s">
        <v>423</v>
      </c>
      <c r="C40" s="72" t="s">
        <v>421</v>
      </c>
      <c r="D40" s="72" t="s">
        <v>428</v>
      </c>
      <c r="E40" s="72" t="s">
        <v>429</v>
      </c>
      <c r="F40" s="72" t="s">
        <v>403</v>
      </c>
      <c r="G40" s="72" t="s">
        <v>5</v>
      </c>
      <c r="H40" s="72" t="s">
        <v>428</v>
      </c>
      <c r="I40" s="72" t="s">
        <v>421</v>
      </c>
      <c r="J40" s="72" t="s">
        <v>405</v>
      </c>
      <c r="K40" s="72" t="s">
        <v>406</v>
      </c>
      <c r="L40" s="75">
        <v>699000</v>
      </c>
      <c r="M40" s="75"/>
      <c r="N40" s="75"/>
      <c r="O40" s="68"/>
    </row>
    <row r="41" spans="1:15" ht="23.25">
      <c r="A41" s="73" t="s">
        <v>424</v>
      </c>
      <c r="B41" s="74" t="s">
        <v>423</v>
      </c>
      <c r="C41" s="72" t="s">
        <v>421</v>
      </c>
      <c r="D41" s="72" t="s">
        <v>428</v>
      </c>
      <c r="E41" s="72" t="s">
        <v>430</v>
      </c>
      <c r="F41" s="72" t="s">
        <v>403</v>
      </c>
      <c r="G41" s="72" t="s">
        <v>5</v>
      </c>
      <c r="H41" s="72" t="s">
        <v>428</v>
      </c>
      <c r="I41" s="72" t="s">
        <v>421</v>
      </c>
      <c r="J41" s="72" t="s">
        <v>405</v>
      </c>
      <c r="K41" s="72" t="s">
        <v>406</v>
      </c>
      <c r="L41" s="75">
        <v>172222.23</v>
      </c>
      <c r="M41" s="75"/>
      <c r="N41" s="75"/>
      <c r="O41" s="68"/>
    </row>
    <row r="42" spans="1:15" ht="23.25">
      <c r="A42" s="73" t="s">
        <v>424</v>
      </c>
      <c r="B42" s="74" t="s">
        <v>423</v>
      </c>
      <c r="C42" s="72" t="s">
        <v>421</v>
      </c>
      <c r="D42" s="72" t="s">
        <v>428</v>
      </c>
      <c r="E42" s="72" t="s">
        <v>431</v>
      </c>
      <c r="F42" s="72" t="s">
        <v>403</v>
      </c>
      <c r="G42" s="72" t="s">
        <v>5</v>
      </c>
      <c r="H42" s="72" t="s">
        <v>428</v>
      </c>
      <c r="I42" s="72" t="s">
        <v>421</v>
      </c>
      <c r="J42" s="72" t="s">
        <v>405</v>
      </c>
      <c r="K42" s="72" t="s">
        <v>406</v>
      </c>
      <c r="L42" s="75">
        <v>6469300</v>
      </c>
      <c r="M42" s="75"/>
      <c r="N42" s="75"/>
      <c r="O42" s="68"/>
    </row>
    <row r="43" spans="1:15" ht="23.25">
      <c r="A43" s="73" t="s">
        <v>424</v>
      </c>
      <c r="B43" s="74" t="s">
        <v>423</v>
      </c>
      <c r="C43" s="72" t="s">
        <v>421</v>
      </c>
      <c r="D43" s="72" t="s">
        <v>425</v>
      </c>
      <c r="E43" s="72" t="s">
        <v>431</v>
      </c>
      <c r="F43" s="72" t="s">
        <v>403</v>
      </c>
      <c r="G43" s="72" t="s">
        <v>5</v>
      </c>
      <c r="H43" s="72" t="s">
        <v>425</v>
      </c>
      <c r="I43" s="72" t="s">
        <v>421</v>
      </c>
      <c r="J43" s="72" t="s">
        <v>405</v>
      </c>
      <c r="K43" s="72" t="s">
        <v>406</v>
      </c>
      <c r="L43" s="75">
        <v>498500</v>
      </c>
      <c r="M43" s="75"/>
      <c r="N43" s="75"/>
      <c r="O43" s="68"/>
    </row>
    <row r="44" spans="1:15" ht="34.5">
      <c r="A44" s="69" t="s">
        <v>432</v>
      </c>
      <c r="B44" s="70" t="s">
        <v>433</v>
      </c>
      <c r="C44" s="71" t="s">
        <v>401</v>
      </c>
      <c r="D44" s="72" t="s">
        <v>401</v>
      </c>
      <c r="E44" s="72" t="s">
        <v>402</v>
      </c>
      <c r="F44" s="72" t="s">
        <v>403</v>
      </c>
      <c r="G44" s="72" t="s">
        <v>404</v>
      </c>
      <c r="H44" s="72" t="s">
        <v>401</v>
      </c>
      <c r="I44" s="72" t="s">
        <v>401</v>
      </c>
      <c r="J44" s="72" t="s">
        <v>405</v>
      </c>
      <c r="K44" s="72" t="s">
        <v>406</v>
      </c>
      <c r="L44" s="67"/>
      <c r="M44" s="67"/>
      <c r="N44" s="67"/>
      <c r="O44" s="68"/>
    </row>
    <row r="45" spans="1:15" ht="34.5">
      <c r="A45" s="69" t="s">
        <v>434</v>
      </c>
      <c r="B45" s="70" t="s">
        <v>435</v>
      </c>
      <c r="C45" s="71" t="s">
        <v>401</v>
      </c>
      <c r="D45" s="72" t="s">
        <v>436</v>
      </c>
      <c r="E45" s="72" t="s">
        <v>402</v>
      </c>
      <c r="F45" s="72" t="s">
        <v>403</v>
      </c>
      <c r="G45" s="72" t="s">
        <v>3</v>
      </c>
      <c r="H45" s="72" t="s">
        <v>436</v>
      </c>
      <c r="I45" s="72" t="s">
        <v>401</v>
      </c>
      <c r="J45" s="72" t="s">
        <v>405</v>
      </c>
      <c r="K45" s="72" t="s">
        <v>406</v>
      </c>
      <c r="L45" s="67"/>
      <c r="M45" s="67"/>
      <c r="N45" s="67"/>
      <c r="O45" s="68"/>
    </row>
    <row r="46" spans="1:15" ht="23.25">
      <c r="A46" s="69" t="s">
        <v>434</v>
      </c>
      <c r="B46" s="70" t="s">
        <v>435</v>
      </c>
      <c r="C46" s="71" t="s">
        <v>436</v>
      </c>
      <c r="D46" s="72" t="s">
        <v>436</v>
      </c>
      <c r="E46" s="72" t="s">
        <v>437</v>
      </c>
      <c r="F46" s="72" t="s">
        <v>403</v>
      </c>
      <c r="G46" s="72" t="s">
        <v>5</v>
      </c>
      <c r="H46" s="72" t="s">
        <v>436</v>
      </c>
      <c r="I46" s="72" t="s">
        <v>436</v>
      </c>
      <c r="J46" s="72" t="s">
        <v>405</v>
      </c>
      <c r="K46" s="72" t="s">
        <v>406</v>
      </c>
      <c r="L46" s="67"/>
      <c r="M46" s="67"/>
      <c r="N46" s="67"/>
      <c r="O46" s="68"/>
    </row>
    <row r="47" spans="1:15" ht="34.5">
      <c r="A47" s="69" t="s">
        <v>438</v>
      </c>
      <c r="B47" s="70" t="s">
        <v>439</v>
      </c>
      <c r="C47" s="71" t="s">
        <v>401</v>
      </c>
      <c r="D47" s="72" t="s">
        <v>401</v>
      </c>
      <c r="E47" s="72" t="s">
        <v>402</v>
      </c>
      <c r="F47" s="72" t="s">
        <v>403</v>
      </c>
      <c r="G47" s="72" t="s">
        <v>404</v>
      </c>
      <c r="H47" s="72" t="s">
        <v>401</v>
      </c>
      <c r="I47" s="72" t="s">
        <v>401</v>
      </c>
      <c r="J47" s="72" t="s">
        <v>405</v>
      </c>
      <c r="K47" s="72" t="s">
        <v>406</v>
      </c>
      <c r="L47" s="67">
        <v>73710402.87</v>
      </c>
      <c r="M47" s="67">
        <v>64015600</v>
      </c>
      <c r="N47" s="67">
        <v>66576300</v>
      </c>
      <c r="O47" s="68"/>
    </row>
    <row r="48" spans="1:15" ht="34.5">
      <c r="A48" s="73" t="s">
        <v>440</v>
      </c>
      <c r="B48" s="74" t="s">
        <v>441</v>
      </c>
      <c r="C48" s="72" t="s">
        <v>401</v>
      </c>
      <c r="D48" s="72" t="s">
        <v>401</v>
      </c>
      <c r="E48" s="72" t="s">
        <v>402</v>
      </c>
      <c r="F48" s="72" t="s">
        <v>403</v>
      </c>
      <c r="G48" s="72" t="s">
        <v>404</v>
      </c>
      <c r="H48" s="72" t="s">
        <v>401</v>
      </c>
      <c r="I48" s="72" t="s">
        <v>401</v>
      </c>
      <c r="J48" s="72" t="s">
        <v>405</v>
      </c>
      <c r="K48" s="72" t="s">
        <v>406</v>
      </c>
      <c r="L48" s="75">
        <v>50944806.12</v>
      </c>
      <c r="M48" s="75">
        <v>50445676.19</v>
      </c>
      <c r="N48" s="75">
        <v>52463503.22</v>
      </c>
      <c r="O48" s="68"/>
    </row>
    <row r="49" spans="1:15" ht="34.5">
      <c r="A49" s="73" t="s">
        <v>442</v>
      </c>
      <c r="B49" s="74" t="s">
        <v>443</v>
      </c>
      <c r="C49" s="72" t="s">
        <v>444</v>
      </c>
      <c r="D49" s="72" t="s">
        <v>401</v>
      </c>
      <c r="E49" s="72" t="s">
        <v>402</v>
      </c>
      <c r="F49" s="72" t="s">
        <v>403</v>
      </c>
      <c r="G49" s="72" t="s">
        <v>404</v>
      </c>
      <c r="H49" s="72" t="s">
        <v>401</v>
      </c>
      <c r="I49" s="72" t="s">
        <v>401</v>
      </c>
      <c r="J49" s="72" t="s">
        <v>405</v>
      </c>
      <c r="K49" s="72" t="s">
        <v>406</v>
      </c>
      <c r="L49" s="75">
        <v>39157441.42</v>
      </c>
      <c r="M49" s="75">
        <v>38753493.54</v>
      </c>
      <c r="N49" s="75">
        <v>40303633.29</v>
      </c>
      <c r="O49" s="68"/>
    </row>
    <row r="50" spans="1:15" ht="34.5">
      <c r="A50" s="73" t="s">
        <v>445</v>
      </c>
      <c r="B50" s="74" t="s">
        <v>443</v>
      </c>
      <c r="C50" s="72" t="s">
        <v>444</v>
      </c>
      <c r="D50" s="72" t="s">
        <v>446</v>
      </c>
      <c r="E50" s="72" t="s">
        <v>402</v>
      </c>
      <c r="F50" s="72" t="s">
        <v>447</v>
      </c>
      <c r="G50" s="72" t="s">
        <v>2</v>
      </c>
      <c r="H50" s="72" t="s">
        <v>446</v>
      </c>
      <c r="I50" s="72" t="s">
        <v>401</v>
      </c>
      <c r="J50" s="72" t="s">
        <v>405</v>
      </c>
      <c r="K50" s="72" t="s">
        <v>406</v>
      </c>
      <c r="L50" s="75">
        <v>1396924</v>
      </c>
      <c r="M50" s="75"/>
      <c r="N50" s="75"/>
      <c r="O50" s="68"/>
    </row>
    <row r="51" spans="1:15" ht="23.25">
      <c r="A51" s="73" t="s">
        <v>445</v>
      </c>
      <c r="B51" s="74" t="s">
        <v>443</v>
      </c>
      <c r="C51" s="72" t="s">
        <v>444</v>
      </c>
      <c r="D51" s="72" t="s">
        <v>446</v>
      </c>
      <c r="E51" s="72" t="s">
        <v>415</v>
      </c>
      <c r="F51" s="72" t="s">
        <v>448</v>
      </c>
      <c r="G51" s="72" t="s">
        <v>4</v>
      </c>
      <c r="H51" s="72" t="s">
        <v>446</v>
      </c>
      <c r="I51" s="72" t="s">
        <v>401</v>
      </c>
      <c r="J51" s="72" t="s">
        <v>405</v>
      </c>
      <c r="K51" s="72" t="s">
        <v>406</v>
      </c>
      <c r="L51" s="75">
        <v>30397485.98</v>
      </c>
      <c r="M51" s="75">
        <v>31443314.2</v>
      </c>
      <c r="N51" s="75">
        <v>32701046.77</v>
      </c>
      <c r="O51" s="68"/>
    </row>
    <row r="52" spans="1:15" ht="23.25">
      <c r="A52" s="73" t="s">
        <v>445</v>
      </c>
      <c r="B52" s="74" t="s">
        <v>443</v>
      </c>
      <c r="C52" s="72" t="s">
        <v>444</v>
      </c>
      <c r="D52" s="72" t="s">
        <v>446</v>
      </c>
      <c r="E52" s="72" t="s">
        <v>416</v>
      </c>
      <c r="F52" s="72" t="s">
        <v>448</v>
      </c>
      <c r="G52" s="72" t="s">
        <v>4</v>
      </c>
      <c r="H52" s="72" t="s">
        <v>446</v>
      </c>
      <c r="I52" s="72" t="s">
        <v>401</v>
      </c>
      <c r="J52" s="72" t="s">
        <v>405</v>
      </c>
      <c r="K52" s="72" t="s">
        <v>406</v>
      </c>
      <c r="L52" s="75">
        <v>7310883.91</v>
      </c>
      <c r="M52" s="75">
        <v>7255579.34</v>
      </c>
      <c r="N52" s="75">
        <v>7545802.52</v>
      </c>
      <c r="O52" s="68"/>
    </row>
    <row r="53" spans="1:15" ht="23.25">
      <c r="A53" s="73" t="s">
        <v>449</v>
      </c>
      <c r="B53" s="74" t="s">
        <v>443</v>
      </c>
      <c r="C53" s="72" t="s">
        <v>444</v>
      </c>
      <c r="D53" s="72" t="s">
        <v>450</v>
      </c>
      <c r="E53" s="72" t="s">
        <v>415</v>
      </c>
      <c r="F53" s="72" t="s">
        <v>451</v>
      </c>
      <c r="G53" s="72" t="s">
        <v>4</v>
      </c>
      <c r="H53" s="72" t="s">
        <v>450</v>
      </c>
      <c r="I53" s="72" t="s">
        <v>401</v>
      </c>
      <c r="J53" s="72" t="s">
        <v>405</v>
      </c>
      <c r="K53" s="72" t="s">
        <v>406</v>
      </c>
      <c r="L53" s="75">
        <v>29371.65</v>
      </c>
      <c r="M53" s="75">
        <v>31200</v>
      </c>
      <c r="N53" s="75">
        <v>32448</v>
      </c>
      <c r="O53" s="68"/>
    </row>
    <row r="54" spans="1:15" ht="23.25">
      <c r="A54" s="73" t="s">
        <v>449</v>
      </c>
      <c r="B54" s="74" t="s">
        <v>443</v>
      </c>
      <c r="C54" s="72" t="s">
        <v>444</v>
      </c>
      <c r="D54" s="72" t="s">
        <v>450</v>
      </c>
      <c r="E54" s="72" t="s">
        <v>416</v>
      </c>
      <c r="F54" s="72" t="s">
        <v>451</v>
      </c>
      <c r="G54" s="72" t="s">
        <v>4</v>
      </c>
      <c r="H54" s="72" t="s">
        <v>450</v>
      </c>
      <c r="I54" s="72" t="s">
        <v>401</v>
      </c>
      <c r="J54" s="72" t="s">
        <v>405</v>
      </c>
      <c r="K54" s="72" t="s">
        <v>406</v>
      </c>
      <c r="L54" s="75">
        <v>22775.88</v>
      </c>
      <c r="M54" s="75">
        <v>23400</v>
      </c>
      <c r="N54" s="75">
        <v>24336</v>
      </c>
      <c r="O54" s="68"/>
    </row>
    <row r="55" spans="1:15" ht="34.5">
      <c r="A55" s="73" t="s">
        <v>452</v>
      </c>
      <c r="B55" s="74" t="s">
        <v>453</v>
      </c>
      <c r="C55" s="72" t="s">
        <v>454</v>
      </c>
      <c r="D55" s="72" t="s">
        <v>401</v>
      </c>
      <c r="E55" s="72" t="s">
        <v>402</v>
      </c>
      <c r="F55" s="72" t="s">
        <v>403</v>
      </c>
      <c r="G55" s="72" t="s">
        <v>404</v>
      </c>
      <c r="H55" s="72" t="s">
        <v>401</v>
      </c>
      <c r="I55" s="72" t="s">
        <v>401</v>
      </c>
      <c r="J55" s="72" t="s">
        <v>405</v>
      </c>
      <c r="K55" s="72" t="s">
        <v>406</v>
      </c>
      <c r="L55" s="75">
        <v>662</v>
      </c>
      <c r="M55" s="75">
        <v>5116.8</v>
      </c>
      <c r="N55" s="75">
        <v>5321.45</v>
      </c>
      <c r="O55" s="68"/>
    </row>
    <row r="56" spans="1:15" ht="23.25">
      <c r="A56" s="73" t="s">
        <v>455</v>
      </c>
      <c r="B56" s="74" t="s">
        <v>453</v>
      </c>
      <c r="C56" s="72" t="s">
        <v>454</v>
      </c>
      <c r="D56" s="72" t="s">
        <v>456</v>
      </c>
      <c r="E56" s="72" t="s">
        <v>415</v>
      </c>
      <c r="F56" s="72" t="s">
        <v>457</v>
      </c>
      <c r="G56" s="72" t="s">
        <v>4</v>
      </c>
      <c r="H56" s="72" t="s">
        <v>456</v>
      </c>
      <c r="I56" s="72" t="s">
        <v>401</v>
      </c>
      <c r="J56" s="72" t="s">
        <v>405</v>
      </c>
      <c r="K56" s="72" t="s">
        <v>406</v>
      </c>
      <c r="L56" s="75">
        <v>662</v>
      </c>
      <c r="M56" s="75">
        <v>5116.8</v>
      </c>
      <c r="N56" s="75">
        <v>5321.45</v>
      </c>
      <c r="O56" s="68"/>
    </row>
    <row r="57" spans="1:15" ht="34.5">
      <c r="A57" s="73" t="s">
        <v>458</v>
      </c>
      <c r="B57" s="74" t="s">
        <v>459</v>
      </c>
      <c r="C57" s="72" t="s">
        <v>460</v>
      </c>
      <c r="D57" s="72" t="s">
        <v>401</v>
      </c>
      <c r="E57" s="72" t="s">
        <v>402</v>
      </c>
      <c r="F57" s="72" t="s">
        <v>403</v>
      </c>
      <c r="G57" s="72" t="s">
        <v>404</v>
      </c>
      <c r="H57" s="72" t="s">
        <v>401</v>
      </c>
      <c r="I57" s="72" t="s">
        <v>401</v>
      </c>
      <c r="J57" s="72" t="s">
        <v>405</v>
      </c>
      <c r="K57" s="72" t="s">
        <v>406</v>
      </c>
      <c r="L57" s="75">
        <v>11786702.7</v>
      </c>
      <c r="M57" s="75">
        <v>11687065.85</v>
      </c>
      <c r="N57" s="75">
        <v>12154548.48</v>
      </c>
      <c r="O57" s="68"/>
    </row>
    <row r="58" spans="1:15" ht="34.5">
      <c r="A58" s="73" t="s">
        <v>461</v>
      </c>
      <c r="B58" s="74" t="s">
        <v>462</v>
      </c>
      <c r="C58" s="72" t="s">
        <v>460</v>
      </c>
      <c r="D58" s="72" t="s">
        <v>463</v>
      </c>
      <c r="E58" s="72" t="s">
        <v>402</v>
      </c>
      <c r="F58" s="72" t="s">
        <v>403</v>
      </c>
      <c r="G58" s="72" t="s">
        <v>404</v>
      </c>
      <c r="H58" s="72" t="s">
        <v>463</v>
      </c>
      <c r="I58" s="72" t="s">
        <v>401</v>
      </c>
      <c r="J58" s="72" t="s">
        <v>405</v>
      </c>
      <c r="K58" s="72" t="s">
        <v>406</v>
      </c>
      <c r="L58" s="75">
        <v>11786702.7</v>
      </c>
      <c r="M58" s="75">
        <v>11687065.85</v>
      </c>
      <c r="N58" s="75">
        <v>12154548.48</v>
      </c>
      <c r="O58" s="68"/>
    </row>
    <row r="59" spans="1:15" ht="34.5">
      <c r="A59" s="73" t="s">
        <v>464</v>
      </c>
      <c r="B59" s="74" t="s">
        <v>462</v>
      </c>
      <c r="C59" s="72" t="s">
        <v>460</v>
      </c>
      <c r="D59" s="72" t="s">
        <v>463</v>
      </c>
      <c r="E59" s="72" t="s">
        <v>402</v>
      </c>
      <c r="F59" s="72" t="s">
        <v>465</v>
      </c>
      <c r="G59" s="72" t="s">
        <v>2</v>
      </c>
      <c r="H59" s="72" t="s">
        <v>463</v>
      </c>
      <c r="I59" s="72" t="s">
        <v>401</v>
      </c>
      <c r="J59" s="72" t="s">
        <v>405</v>
      </c>
      <c r="K59" s="72" t="s">
        <v>406</v>
      </c>
      <c r="L59" s="75">
        <v>418037.72</v>
      </c>
      <c r="M59" s="75"/>
      <c r="N59" s="75"/>
      <c r="O59" s="68"/>
    </row>
    <row r="60" spans="1:15" ht="23.25">
      <c r="A60" s="73" t="s">
        <v>464</v>
      </c>
      <c r="B60" s="74" t="s">
        <v>462</v>
      </c>
      <c r="C60" s="72" t="s">
        <v>460</v>
      </c>
      <c r="D60" s="72" t="s">
        <v>463</v>
      </c>
      <c r="E60" s="72" t="s">
        <v>415</v>
      </c>
      <c r="F60" s="72" t="s">
        <v>466</v>
      </c>
      <c r="G60" s="72" t="s">
        <v>4</v>
      </c>
      <c r="H60" s="72" t="s">
        <v>463</v>
      </c>
      <c r="I60" s="72" t="s">
        <v>401</v>
      </c>
      <c r="J60" s="72" t="s">
        <v>405</v>
      </c>
      <c r="K60" s="72" t="s">
        <v>406</v>
      </c>
      <c r="L60" s="75">
        <v>9172816.75</v>
      </c>
      <c r="M60" s="75">
        <v>9495880.89</v>
      </c>
      <c r="N60" s="75">
        <v>9875716.12</v>
      </c>
      <c r="O60" s="68"/>
    </row>
    <row r="61" spans="1:15" ht="23.25">
      <c r="A61" s="73" t="s">
        <v>464</v>
      </c>
      <c r="B61" s="74" t="s">
        <v>462</v>
      </c>
      <c r="C61" s="72" t="s">
        <v>460</v>
      </c>
      <c r="D61" s="72" t="s">
        <v>463</v>
      </c>
      <c r="E61" s="72" t="s">
        <v>416</v>
      </c>
      <c r="F61" s="72" t="s">
        <v>466</v>
      </c>
      <c r="G61" s="72" t="s">
        <v>4</v>
      </c>
      <c r="H61" s="72" t="s">
        <v>463</v>
      </c>
      <c r="I61" s="72" t="s">
        <v>401</v>
      </c>
      <c r="J61" s="72" t="s">
        <v>405</v>
      </c>
      <c r="K61" s="72" t="s">
        <v>406</v>
      </c>
      <c r="L61" s="75">
        <v>2195848.23</v>
      </c>
      <c r="M61" s="75">
        <v>2191184.96</v>
      </c>
      <c r="N61" s="75">
        <v>2278832.36</v>
      </c>
      <c r="O61" s="68"/>
    </row>
    <row r="62" spans="1:15" ht="34.5">
      <c r="A62" s="73" t="s">
        <v>467</v>
      </c>
      <c r="B62" s="74" t="s">
        <v>468</v>
      </c>
      <c r="C62" s="72" t="s">
        <v>469</v>
      </c>
      <c r="D62" s="72" t="s">
        <v>401</v>
      </c>
      <c r="E62" s="72" t="s">
        <v>402</v>
      </c>
      <c r="F62" s="72" t="s">
        <v>403</v>
      </c>
      <c r="G62" s="72" t="s">
        <v>404</v>
      </c>
      <c r="H62" s="72" t="s">
        <v>401</v>
      </c>
      <c r="I62" s="72" t="s">
        <v>401</v>
      </c>
      <c r="J62" s="72" t="s">
        <v>405</v>
      </c>
      <c r="K62" s="72" t="s">
        <v>406</v>
      </c>
      <c r="L62" s="75">
        <v>23000</v>
      </c>
      <c r="M62" s="75"/>
      <c r="N62" s="75"/>
      <c r="O62" s="68"/>
    </row>
    <row r="63" spans="1:15" ht="34.5">
      <c r="A63" s="73" t="s">
        <v>470</v>
      </c>
      <c r="B63" s="74" t="s">
        <v>471</v>
      </c>
      <c r="C63" s="72" t="s">
        <v>472</v>
      </c>
      <c r="D63" s="72" t="s">
        <v>401</v>
      </c>
      <c r="E63" s="72" t="s">
        <v>402</v>
      </c>
      <c r="F63" s="72" t="s">
        <v>403</v>
      </c>
      <c r="G63" s="72" t="s">
        <v>404</v>
      </c>
      <c r="H63" s="72" t="s">
        <v>401</v>
      </c>
      <c r="I63" s="72" t="s">
        <v>401</v>
      </c>
      <c r="J63" s="72" t="s">
        <v>405</v>
      </c>
      <c r="K63" s="72" t="s">
        <v>406</v>
      </c>
      <c r="L63" s="75">
        <v>23000</v>
      </c>
      <c r="M63" s="75"/>
      <c r="N63" s="75"/>
      <c r="O63" s="68"/>
    </row>
    <row r="64" spans="1:15" ht="23.25">
      <c r="A64" s="73" t="s">
        <v>473</v>
      </c>
      <c r="B64" s="74" t="s">
        <v>471</v>
      </c>
      <c r="C64" s="72" t="s">
        <v>472</v>
      </c>
      <c r="D64" s="72" t="s">
        <v>474</v>
      </c>
      <c r="E64" s="72" t="s">
        <v>426</v>
      </c>
      <c r="F64" s="72" t="s">
        <v>403</v>
      </c>
      <c r="G64" s="72" t="s">
        <v>5</v>
      </c>
      <c r="H64" s="72" t="s">
        <v>474</v>
      </c>
      <c r="I64" s="72" t="s">
        <v>401</v>
      </c>
      <c r="J64" s="72" t="s">
        <v>405</v>
      </c>
      <c r="K64" s="72" t="s">
        <v>406</v>
      </c>
      <c r="L64" s="75">
        <v>23000</v>
      </c>
      <c r="M64" s="75"/>
      <c r="N64" s="75"/>
      <c r="O64" s="68"/>
    </row>
    <row r="65" spans="1:15" ht="34.5">
      <c r="A65" s="73" t="s">
        <v>475</v>
      </c>
      <c r="B65" s="74" t="s">
        <v>476</v>
      </c>
      <c r="C65" s="72" t="s">
        <v>477</v>
      </c>
      <c r="D65" s="72" t="s">
        <v>401</v>
      </c>
      <c r="E65" s="72" t="s">
        <v>402</v>
      </c>
      <c r="F65" s="72" t="s">
        <v>403</v>
      </c>
      <c r="G65" s="72" t="s">
        <v>404</v>
      </c>
      <c r="H65" s="72" t="s">
        <v>401</v>
      </c>
      <c r="I65" s="72" t="s">
        <v>401</v>
      </c>
      <c r="J65" s="72" t="s">
        <v>405</v>
      </c>
      <c r="K65" s="72" t="s">
        <v>406</v>
      </c>
      <c r="L65" s="75">
        <v>13167.31</v>
      </c>
      <c r="M65" s="75">
        <v>12450</v>
      </c>
      <c r="N65" s="75">
        <v>12450</v>
      </c>
      <c r="O65" s="68"/>
    </row>
    <row r="66" spans="1:15" ht="34.5">
      <c r="A66" s="73" t="s">
        <v>478</v>
      </c>
      <c r="B66" s="74" t="s">
        <v>479</v>
      </c>
      <c r="C66" s="72" t="s">
        <v>480</v>
      </c>
      <c r="D66" s="72" t="s">
        <v>401</v>
      </c>
      <c r="E66" s="72" t="s">
        <v>402</v>
      </c>
      <c r="F66" s="72" t="s">
        <v>403</v>
      </c>
      <c r="G66" s="72" t="s">
        <v>404</v>
      </c>
      <c r="H66" s="72" t="s">
        <v>401</v>
      </c>
      <c r="I66" s="72" t="s">
        <v>401</v>
      </c>
      <c r="J66" s="72" t="s">
        <v>405</v>
      </c>
      <c r="K66" s="72" t="s">
        <v>406</v>
      </c>
      <c r="L66" s="75">
        <v>11449.48</v>
      </c>
      <c r="M66" s="75">
        <v>11450</v>
      </c>
      <c r="N66" s="75">
        <v>11450</v>
      </c>
      <c r="O66" s="68"/>
    </row>
    <row r="67" spans="1:15" ht="23.25">
      <c r="A67" s="73" t="s">
        <v>481</v>
      </c>
      <c r="B67" s="74" t="s">
        <v>479</v>
      </c>
      <c r="C67" s="72" t="s">
        <v>480</v>
      </c>
      <c r="D67" s="72" t="s">
        <v>482</v>
      </c>
      <c r="E67" s="72" t="s">
        <v>415</v>
      </c>
      <c r="F67" s="72" t="s">
        <v>483</v>
      </c>
      <c r="G67" s="72" t="s">
        <v>4</v>
      </c>
      <c r="H67" s="72" t="s">
        <v>482</v>
      </c>
      <c r="I67" s="72" t="s">
        <v>401</v>
      </c>
      <c r="J67" s="72" t="s">
        <v>405</v>
      </c>
      <c r="K67" s="72" t="s">
        <v>406</v>
      </c>
      <c r="L67" s="75">
        <v>11449.48</v>
      </c>
      <c r="M67" s="75">
        <v>11450</v>
      </c>
      <c r="N67" s="75">
        <v>11450</v>
      </c>
      <c r="O67" s="68"/>
    </row>
    <row r="68" spans="1:15" ht="34.5">
      <c r="A68" s="73" t="s">
        <v>484</v>
      </c>
      <c r="B68" s="74" t="s">
        <v>485</v>
      </c>
      <c r="C68" s="72" t="s">
        <v>486</v>
      </c>
      <c r="D68" s="72" t="s">
        <v>401</v>
      </c>
      <c r="E68" s="72" t="s">
        <v>402</v>
      </c>
      <c r="F68" s="72" t="s">
        <v>403</v>
      </c>
      <c r="G68" s="72" t="s">
        <v>404</v>
      </c>
      <c r="H68" s="72" t="s">
        <v>401</v>
      </c>
      <c r="I68" s="72" t="s">
        <v>401</v>
      </c>
      <c r="J68" s="72" t="s">
        <v>405</v>
      </c>
      <c r="K68" s="72" t="s">
        <v>406</v>
      </c>
      <c r="L68" s="75">
        <v>1717.83</v>
      </c>
      <c r="M68" s="75">
        <v>1000</v>
      </c>
      <c r="N68" s="75">
        <v>1000</v>
      </c>
      <c r="O68" s="68"/>
    </row>
    <row r="69" spans="1:15" ht="23.25">
      <c r="A69" s="73" t="s">
        <v>487</v>
      </c>
      <c r="B69" s="74" t="s">
        <v>485</v>
      </c>
      <c r="C69" s="72" t="s">
        <v>486</v>
      </c>
      <c r="D69" s="72" t="s">
        <v>488</v>
      </c>
      <c r="E69" s="72" t="s">
        <v>415</v>
      </c>
      <c r="F69" s="72" t="s">
        <v>489</v>
      </c>
      <c r="G69" s="72" t="s">
        <v>4</v>
      </c>
      <c r="H69" s="72" t="s">
        <v>488</v>
      </c>
      <c r="I69" s="72" t="s">
        <v>401</v>
      </c>
      <c r="J69" s="72" t="s">
        <v>405</v>
      </c>
      <c r="K69" s="72" t="s">
        <v>406</v>
      </c>
      <c r="L69" s="75"/>
      <c r="M69" s="75">
        <v>500</v>
      </c>
      <c r="N69" s="75">
        <v>500</v>
      </c>
      <c r="O69" s="68"/>
    </row>
    <row r="70" spans="1:15" ht="23.25">
      <c r="A70" s="73" t="s">
        <v>473</v>
      </c>
      <c r="B70" s="74" t="s">
        <v>485</v>
      </c>
      <c r="C70" s="72" t="s">
        <v>486</v>
      </c>
      <c r="D70" s="72" t="s">
        <v>474</v>
      </c>
      <c r="E70" s="72" t="s">
        <v>415</v>
      </c>
      <c r="F70" s="72" t="s">
        <v>490</v>
      </c>
      <c r="G70" s="72" t="s">
        <v>4</v>
      </c>
      <c r="H70" s="72" t="s">
        <v>474</v>
      </c>
      <c r="I70" s="72" t="s">
        <v>401</v>
      </c>
      <c r="J70" s="72" t="s">
        <v>405</v>
      </c>
      <c r="K70" s="72" t="s">
        <v>406</v>
      </c>
      <c r="L70" s="75">
        <v>1717.83</v>
      </c>
      <c r="M70" s="75">
        <v>500</v>
      </c>
      <c r="N70" s="75">
        <v>500</v>
      </c>
      <c r="O70" s="68"/>
    </row>
    <row r="71" spans="1:15" ht="34.5">
      <c r="A71" s="73" t="s">
        <v>491</v>
      </c>
      <c r="B71" s="74" t="s">
        <v>492</v>
      </c>
      <c r="C71" s="72" t="s">
        <v>401</v>
      </c>
      <c r="D71" s="72" t="s">
        <v>401</v>
      </c>
      <c r="E71" s="72" t="s">
        <v>402</v>
      </c>
      <c r="F71" s="72" t="s">
        <v>403</v>
      </c>
      <c r="G71" s="72" t="s">
        <v>404</v>
      </c>
      <c r="H71" s="72" t="s">
        <v>401</v>
      </c>
      <c r="I71" s="72" t="s">
        <v>401</v>
      </c>
      <c r="J71" s="72" t="s">
        <v>405</v>
      </c>
      <c r="K71" s="72" t="s">
        <v>406</v>
      </c>
      <c r="L71" s="75">
        <v>22729429.44</v>
      </c>
      <c r="M71" s="75">
        <v>13557473.81</v>
      </c>
      <c r="N71" s="75">
        <v>14100346.78</v>
      </c>
      <c r="O71" s="68"/>
    </row>
    <row r="72" spans="1:15" ht="34.5">
      <c r="A72" s="73" t="s">
        <v>493</v>
      </c>
      <c r="B72" s="74" t="s">
        <v>494</v>
      </c>
      <c r="C72" s="72" t="s">
        <v>495</v>
      </c>
      <c r="D72" s="72" t="s">
        <v>401</v>
      </c>
      <c r="E72" s="72" t="s">
        <v>402</v>
      </c>
      <c r="F72" s="72" t="s">
        <v>403</v>
      </c>
      <c r="G72" s="72" t="s">
        <v>404</v>
      </c>
      <c r="H72" s="72" t="s">
        <v>401</v>
      </c>
      <c r="I72" s="72" t="s">
        <v>401</v>
      </c>
      <c r="J72" s="72" t="s">
        <v>405</v>
      </c>
      <c r="K72" s="72" t="s">
        <v>406</v>
      </c>
      <c r="L72" s="75">
        <v>22399730.05</v>
      </c>
      <c r="M72" s="75">
        <v>13113324.72</v>
      </c>
      <c r="N72" s="75">
        <v>13638431.73</v>
      </c>
      <c r="O72" s="68"/>
    </row>
    <row r="73" spans="1:15" ht="23.25">
      <c r="A73" s="73" t="s">
        <v>496</v>
      </c>
      <c r="B73" s="74" t="s">
        <v>494</v>
      </c>
      <c r="C73" s="72" t="s">
        <v>495</v>
      </c>
      <c r="D73" s="72" t="s">
        <v>497</v>
      </c>
      <c r="E73" s="72" t="s">
        <v>415</v>
      </c>
      <c r="F73" s="72" t="s">
        <v>498</v>
      </c>
      <c r="G73" s="72" t="s">
        <v>4</v>
      </c>
      <c r="H73" s="72" t="s">
        <v>497</v>
      </c>
      <c r="I73" s="72" t="s">
        <v>401</v>
      </c>
      <c r="J73" s="72" t="s">
        <v>405</v>
      </c>
      <c r="K73" s="72" t="s">
        <v>406</v>
      </c>
      <c r="L73" s="75">
        <v>230359.43</v>
      </c>
      <c r="M73" s="75">
        <v>244104.6</v>
      </c>
      <c r="N73" s="75">
        <v>253868.78</v>
      </c>
      <c r="O73" s="68"/>
    </row>
    <row r="74" spans="1:15" ht="23.25">
      <c r="A74" s="73" t="s">
        <v>499</v>
      </c>
      <c r="B74" s="74" t="s">
        <v>494</v>
      </c>
      <c r="C74" s="72" t="s">
        <v>495</v>
      </c>
      <c r="D74" s="72" t="s">
        <v>500</v>
      </c>
      <c r="E74" s="72" t="s">
        <v>416</v>
      </c>
      <c r="F74" s="72" t="s">
        <v>501</v>
      </c>
      <c r="G74" s="72" t="s">
        <v>4</v>
      </c>
      <c r="H74" s="72" t="s">
        <v>500</v>
      </c>
      <c r="I74" s="72" t="s">
        <v>401</v>
      </c>
      <c r="J74" s="72" t="s">
        <v>405</v>
      </c>
      <c r="K74" s="72" t="s">
        <v>406</v>
      </c>
      <c r="L74" s="75">
        <v>43293.67</v>
      </c>
      <c r="M74" s="75">
        <v>45773.68</v>
      </c>
      <c r="N74" s="75">
        <v>47604.62</v>
      </c>
      <c r="O74" s="68"/>
    </row>
    <row r="75" spans="1:15" ht="23.25">
      <c r="A75" s="73" t="s">
        <v>502</v>
      </c>
      <c r="B75" s="74" t="s">
        <v>494</v>
      </c>
      <c r="C75" s="72" t="s">
        <v>495</v>
      </c>
      <c r="D75" s="72" t="s">
        <v>503</v>
      </c>
      <c r="E75" s="72" t="s">
        <v>416</v>
      </c>
      <c r="F75" s="72" t="s">
        <v>504</v>
      </c>
      <c r="G75" s="72" t="s">
        <v>4</v>
      </c>
      <c r="H75" s="72" t="s">
        <v>503</v>
      </c>
      <c r="I75" s="72" t="s">
        <v>401</v>
      </c>
      <c r="J75" s="72" t="s">
        <v>405</v>
      </c>
      <c r="K75" s="72" t="s">
        <v>406</v>
      </c>
      <c r="L75" s="75">
        <v>6178166.76</v>
      </c>
      <c r="M75" s="75">
        <v>5845295.63</v>
      </c>
      <c r="N75" s="75">
        <v>6079107.46</v>
      </c>
      <c r="O75" s="68"/>
    </row>
    <row r="76" spans="1:15" ht="23.25">
      <c r="A76" s="73" t="s">
        <v>505</v>
      </c>
      <c r="B76" s="74" t="s">
        <v>494</v>
      </c>
      <c r="C76" s="72" t="s">
        <v>495</v>
      </c>
      <c r="D76" s="72" t="s">
        <v>506</v>
      </c>
      <c r="E76" s="72" t="s">
        <v>416</v>
      </c>
      <c r="F76" s="72" t="s">
        <v>507</v>
      </c>
      <c r="G76" s="72" t="s">
        <v>4</v>
      </c>
      <c r="H76" s="72" t="s">
        <v>506</v>
      </c>
      <c r="I76" s="72" t="s">
        <v>401</v>
      </c>
      <c r="J76" s="72" t="s">
        <v>405</v>
      </c>
      <c r="K76" s="72" t="s">
        <v>406</v>
      </c>
      <c r="L76" s="75">
        <v>2157298.19</v>
      </c>
      <c r="M76" s="75">
        <v>2221806.8</v>
      </c>
      <c r="N76" s="75">
        <v>2310679.08</v>
      </c>
      <c r="O76" s="68"/>
    </row>
    <row r="77" spans="1:15" ht="23.25">
      <c r="A77" s="73" t="s">
        <v>508</v>
      </c>
      <c r="B77" s="74" t="s">
        <v>494</v>
      </c>
      <c r="C77" s="72" t="s">
        <v>495</v>
      </c>
      <c r="D77" s="72" t="s">
        <v>509</v>
      </c>
      <c r="E77" s="72" t="s">
        <v>415</v>
      </c>
      <c r="F77" s="72" t="s">
        <v>510</v>
      </c>
      <c r="G77" s="72" t="s">
        <v>4</v>
      </c>
      <c r="H77" s="72" t="s">
        <v>509</v>
      </c>
      <c r="I77" s="72" t="s">
        <v>401</v>
      </c>
      <c r="J77" s="72" t="s">
        <v>405</v>
      </c>
      <c r="K77" s="72" t="s">
        <v>406</v>
      </c>
      <c r="L77" s="75">
        <v>3787129.55</v>
      </c>
      <c r="M77" s="75">
        <v>4434984.01</v>
      </c>
      <c r="N77" s="75">
        <v>4612957.39</v>
      </c>
      <c r="O77" s="68"/>
    </row>
    <row r="78" spans="1:15" ht="23.25">
      <c r="A78" s="73" t="s">
        <v>508</v>
      </c>
      <c r="B78" s="74" t="s">
        <v>494</v>
      </c>
      <c r="C78" s="72" t="s">
        <v>495</v>
      </c>
      <c r="D78" s="72" t="s">
        <v>509</v>
      </c>
      <c r="E78" s="72" t="s">
        <v>426</v>
      </c>
      <c r="F78" s="72" t="s">
        <v>403</v>
      </c>
      <c r="G78" s="72" t="s">
        <v>5</v>
      </c>
      <c r="H78" s="72" t="s">
        <v>509</v>
      </c>
      <c r="I78" s="72" t="s">
        <v>401</v>
      </c>
      <c r="J78" s="72" t="s">
        <v>405</v>
      </c>
      <c r="K78" s="72" t="s">
        <v>406</v>
      </c>
      <c r="L78" s="75">
        <v>55000</v>
      </c>
      <c r="M78" s="75"/>
      <c r="N78" s="75"/>
      <c r="O78" s="68"/>
    </row>
    <row r="79" spans="1:15" ht="23.25">
      <c r="A79" s="73" t="s">
        <v>508</v>
      </c>
      <c r="B79" s="74" t="s">
        <v>494</v>
      </c>
      <c r="C79" s="72" t="s">
        <v>495</v>
      </c>
      <c r="D79" s="72" t="s">
        <v>509</v>
      </c>
      <c r="E79" s="72" t="s">
        <v>427</v>
      </c>
      <c r="F79" s="72" t="s">
        <v>403</v>
      </c>
      <c r="G79" s="72" t="s">
        <v>5</v>
      </c>
      <c r="H79" s="72" t="s">
        <v>509</v>
      </c>
      <c r="I79" s="72" t="s">
        <v>401</v>
      </c>
      <c r="J79" s="72" t="s">
        <v>405</v>
      </c>
      <c r="K79" s="72" t="s">
        <v>406</v>
      </c>
      <c r="L79" s="75">
        <v>14000</v>
      </c>
      <c r="M79" s="75"/>
      <c r="N79" s="75"/>
      <c r="O79" s="68"/>
    </row>
    <row r="80" spans="1:15" ht="23.25">
      <c r="A80" s="73" t="s">
        <v>511</v>
      </c>
      <c r="B80" s="74" t="s">
        <v>494</v>
      </c>
      <c r="C80" s="72" t="s">
        <v>495</v>
      </c>
      <c r="D80" s="72" t="s">
        <v>512</v>
      </c>
      <c r="E80" s="72" t="s">
        <v>415</v>
      </c>
      <c r="F80" s="72" t="s">
        <v>513</v>
      </c>
      <c r="G80" s="72" t="s">
        <v>4</v>
      </c>
      <c r="H80" s="72" t="s">
        <v>512</v>
      </c>
      <c r="I80" s="72" t="s">
        <v>401</v>
      </c>
      <c r="J80" s="72" t="s">
        <v>405</v>
      </c>
      <c r="K80" s="72" t="s">
        <v>406</v>
      </c>
      <c r="L80" s="75">
        <v>1632490.98</v>
      </c>
      <c r="M80" s="75"/>
      <c r="N80" s="75"/>
      <c r="O80" s="68"/>
    </row>
    <row r="81" spans="1:15" ht="23.25">
      <c r="A81" s="73" t="s">
        <v>511</v>
      </c>
      <c r="B81" s="74" t="s">
        <v>494</v>
      </c>
      <c r="C81" s="72" t="s">
        <v>495</v>
      </c>
      <c r="D81" s="72" t="s">
        <v>512</v>
      </c>
      <c r="E81" s="72" t="s">
        <v>431</v>
      </c>
      <c r="F81" s="72" t="s">
        <v>403</v>
      </c>
      <c r="G81" s="72" t="s">
        <v>5</v>
      </c>
      <c r="H81" s="72" t="s">
        <v>512</v>
      </c>
      <c r="I81" s="72" t="s">
        <v>401</v>
      </c>
      <c r="J81" s="72" t="s">
        <v>405</v>
      </c>
      <c r="K81" s="72" t="s">
        <v>514</v>
      </c>
      <c r="L81" s="75">
        <v>6469300</v>
      </c>
      <c r="M81" s="75"/>
      <c r="N81" s="75"/>
      <c r="O81" s="68"/>
    </row>
    <row r="82" spans="1:15" ht="23.25">
      <c r="A82" s="73" t="s">
        <v>511</v>
      </c>
      <c r="B82" s="74" t="s">
        <v>494</v>
      </c>
      <c r="C82" s="72" t="s">
        <v>495</v>
      </c>
      <c r="D82" s="72" t="s">
        <v>512</v>
      </c>
      <c r="E82" s="72" t="s">
        <v>429</v>
      </c>
      <c r="F82" s="72" t="s">
        <v>403</v>
      </c>
      <c r="G82" s="72" t="s">
        <v>5</v>
      </c>
      <c r="H82" s="72" t="s">
        <v>512</v>
      </c>
      <c r="I82" s="72" t="s">
        <v>401</v>
      </c>
      <c r="J82" s="72" t="s">
        <v>405</v>
      </c>
      <c r="K82" s="72" t="s">
        <v>406</v>
      </c>
      <c r="L82" s="75">
        <v>699000</v>
      </c>
      <c r="M82" s="75"/>
      <c r="N82" s="75"/>
      <c r="O82" s="68"/>
    </row>
    <row r="83" spans="1:15" ht="23.25">
      <c r="A83" s="73" t="s">
        <v>515</v>
      </c>
      <c r="B83" s="74" t="s">
        <v>494</v>
      </c>
      <c r="C83" s="72" t="s">
        <v>495</v>
      </c>
      <c r="D83" s="72" t="s">
        <v>512</v>
      </c>
      <c r="E83" s="72" t="s">
        <v>430</v>
      </c>
      <c r="F83" s="72" t="s">
        <v>403</v>
      </c>
      <c r="G83" s="72" t="s">
        <v>5</v>
      </c>
      <c r="H83" s="72" t="s">
        <v>512</v>
      </c>
      <c r="I83" s="72" t="s">
        <v>401</v>
      </c>
      <c r="J83" s="72" t="s">
        <v>405</v>
      </c>
      <c r="K83" s="72" t="s">
        <v>406</v>
      </c>
      <c r="L83" s="75">
        <v>172222.23</v>
      </c>
      <c r="M83" s="75"/>
      <c r="N83" s="75"/>
      <c r="O83" s="68"/>
    </row>
    <row r="84" spans="1:15" ht="23.25">
      <c r="A84" s="73" t="s">
        <v>516</v>
      </c>
      <c r="B84" s="74" t="s">
        <v>494</v>
      </c>
      <c r="C84" s="72" t="s">
        <v>495</v>
      </c>
      <c r="D84" s="72" t="s">
        <v>517</v>
      </c>
      <c r="E84" s="72" t="s">
        <v>415</v>
      </c>
      <c r="F84" s="72" t="s">
        <v>518</v>
      </c>
      <c r="G84" s="72" t="s">
        <v>4</v>
      </c>
      <c r="H84" s="72" t="s">
        <v>517</v>
      </c>
      <c r="I84" s="72" t="s">
        <v>401</v>
      </c>
      <c r="J84" s="72" t="s">
        <v>405</v>
      </c>
      <c r="K84" s="72" t="s">
        <v>406</v>
      </c>
      <c r="L84" s="75">
        <v>462969.24</v>
      </c>
      <c r="M84" s="75">
        <v>321360</v>
      </c>
      <c r="N84" s="75">
        <v>334214.4</v>
      </c>
      <c r="O84" s="68"/>
    </row>
    <row r="85" spans="1:15" ht="23.25">
      <c r="A85" s="73" t="s">
        <v>516</v>
      </c>
      <c r="B85" s="74" t="s">
        <v>494</v>
      </c>
      <c r="C85" s="72" t="s">
        <v>495</v>
      </c>
      <c r="D85" s="72" t="s">
        <v>517</v>
      </c>
      <c r="E85" s="72" t="s">
        <v>431</v>
      </c>
      <c r="F85" s="72" t="s">
        <v>403</v>
      </c>
      <c r="G85" s="72" t="s">
        <v>5</v>
      </c>
      <c r="H85" s="72" t="s">
        <v>517</v>
      </c>
      <c r="I85" s="72" t="s">
        <v>401</v>
      </c>
      <c r="J85" s="72" t="s">
        <v>405</v>
      </c>
      <c r="K85" s="72" t="s">
        <v>406</v>
      </c>
      <c r="L85" s="75">
        <v>498500</v>
      </c>
      <c r="M85" s="75"/>
      <c r="N85" s="75"/>
      <c r="O85" s="68"/>
    </row>
    <row r="86" spans="1:15" ht="34.5">
      <c r="A86" s="73" t="s">
        <v>519</v>
      </c>
      <c r="B86" s="74" t="s">
        <v>520</v>
      </c>
      <c r="C86" s="72" t="s">
        <v>521</v>
      </c>
      <c r="D86" s="72" t="s">
        <v>401</v>
      </c>
      <c r="E86" s="72" t="s">
        <v>402</v>
      </c>
      <c r="F86" s="72" t="s">
        <v>403</v>
      </c>
      <c r="G86" s="72" t="s">
        <v>404</v>
      </c>
      <c r="H86" s="72" t="s">
        <v>401</v>
      </c>
      <c r="I86" s="72" t="s">
        <v>401</v>
      </c>
      <c r="J86" s="72" t="s">
        <v>405</v>
      </c>
      <c r="K86" s="72" t="s">
        <v>406</v>
      </c>
      <c r="L86" s="75">
        <v>329699.39</v>
      </c>
      <c r="M86" s="75">
        <v>444149.09</v>
      </c>
      <c r="N86" s="75">
        <v>461915.05</v>
      </c>
      <c r="O86" s="68"/>
    </row>
    <row r="87" spans="1:15" ht="23.25">
      <c r="A87" s="73" t="s">
        <v>499</v>
      </c>
      <c r="B87" s="74" t="s">
        <v>520</v>
      </c>
      <c r="C87" s="72" t="s">
        <v>521</v>
      </c>
      <c r="D87" s="72" t="s">
        <v>500</v>
      </c>
      <c r="E87" s="72" t="s">
        <v>416</v>
      </c>
      <c r="F87" s="72" t="s">
        <v>501</v>
      </c>
      <c r="G87" s="72" t="s">
        <v>4</v>
      </c>
      <c r="H87" s="72" t="s">
        <v>500</v>
      </c>
      <c r="I87" s="72" t="s">
        <v>401</v>
      </c>
      <c r="J87" s="72" t="s">
        <v>405</v>
      </c>
      <c r="K87" s="72" t="s">
        <v>406</v>
      </c>
      <c r="L87" s="75">
        <v>329699.39</v>
      </c>
      <c r="M87" s="75">
        <v>444149.09</v>
      </c>
      <c r="N87" s="75">
        <v>461915.05</v>
      </c>
      <c r="O87" s="68"/>
    </row>
    <row r="88" spans="1:15" ht="34.5">
      <c r="A88" s="69" t="s">
        <v>522</v>
      </c>
      <c r="B88" s="70" t="s">
        <v>523</v>
      </c>
      <c r="C88" s="71" t="s">
        <v>524</v>
      </c>
      <c r="D88" s="72" t="s">
        <v>401</v>
      </c>
      <c r="E88" s="72" t="s">
        <v>402</v>
      </c>
      <c r="F88" s="72" t="s">
        <v>403</v>
      </c>
      <c r="G88" s="72" t="s">
        <v>404</v>
      </c>
      <c r="H88" s="72" t="s">
        <v>401</v>
      </c>
      <c r="I88" s="72" t="s">
        <v>524</v>
      </c>
      <c r="J88" s="72" t="s">
        <v>405</v>
      </c>
      <c r="K88" s="72" t="s">
        <v>406</v>
      </c>
      <c r="L88" s="67"/>
      <c r="M88" s="67"/>
      <c r="N88" s="67"/>
      <c r="O88" s="68"/>
    </row>
    <row r="89" spans="1:15" ht="34.5">
      <c r="A89" s="69" t="s">
        <v>432</v>
      </c>
      <c r="B89" s="70" t="s">
        <v>433</v>
      </c>
      <c r="C89" s="71" t="s">
        <v>401</v>
      </c>
      <c r="D89" s="72" t="s">
        <v>401</v>
      </c>
      <c r="E89" s="72" t="s">
        <v>402</v>
      </c>
      <c r="F89" s="72" t="s">
        <v>403</v>
      </c>
      <c r="G89" s="72" t="s">
        <v>404</v>
      </c>
      <c r="H89" s="72" t="s">
        <v>401</v>
      </c>
      <c r="I89" s="72" t="s">
        <v>401</v>
      </c>
      <c r="J89" s="72" t="s">
        <v>405</v>
      </c>
      <c r="K89" s="72" t="s">
        <v>406</v>
      </c>
      <c r="L89" s="67"/>
      <c r="M89" s="67"/>
      <c r="N89" s="67"/>
      <c r="O89" s="68"/>
    </row>
    <row r="90" ht="15"/>
    <row r="91" ht="13.5" customHeight="1"/>
    <row r="92" spans="1:2" ht="13.5" customHeight="1">
      <c r="A92" s="76"/>
      <c r="B92" s="76" t="s">
        <v>525</v>
      </c>
    </row>
    <row r="93" spans="1:2" ht="13.5" customHeight="1">
      <c r="A93" s="77"/>
      <c r="B93" s="77" t="s">
        <v>526</v>
      </c>
    </row>
    <row r="94" spans="1:2" ht="13.5" customHeight="1">
      <c r="A94" s="77"/>
      <c r="B94" s="77" t="s">
        <v>527</v>
      </c>
    </row>
    <row r="95" spans="1:2" ht="13.5" customHeight="1">
      <c r="A95" s="77"/>
      <c r="B95" s="77" t="s">
        <v>528</v>
      </c>
    </row>
    <row r="96" spans="1:2" ht="13.5" customHeight="1">
      <c r="A96" s="77"/>
      <c r="B96" s="77" t="s">
        <v>529</v>
      </c>
    </row>
    <row r="97" spans="1:2" ht="13.5" customHeight="1">
      <c r="A97" s="78"/>
      <c r="B97" s="78"/>
    </row>
    <row r="98" spans="1:2" ht="13.5" customHeight="1">
      <c r="A98" s="76"/>
      <c r="B98" s="76" t="s">
        <v>525</v>
      </c>
    </row>
    <row r="99" spans="1:2" ht="13.5" customHeight="1">
      <c r="A99" s="77"/>
      <c r="B99" s="77" t="s">
        <v>530</v>
      </c>
    </row>
    <row r="100" spans="1:2" ht="13.5" customHeight="1">
      <c r="A100" s="77"/>
      <c r="B100" s="77" t="s">
        <v>531</v>
      </c>
    </row>
    <row r="101" spans="1:2" ht="13.5" customHeight="1">
      <c r="A101" s="77"/>
      <c r="B101" s="77" t="s">
        <v>532</v>
      </c>
    </row>
    <row r="102" spans="1:2" ht="13.5" customHeight="1">
      <c r="A102" s="77"/>
      <c r="B102" s="77" t="s">
        <v>533</v>
      </c>
    </row>
    <row r="103" spans="1:2" ht="15">
      <c r="A103" s="78"/>
      <c r="B103" s="78"/>
    </row>
  </sheetData>
  <mergeCells count="27">
    <mergeCell ref="N2:O2"/>
    <mergeCell ref="N4:O4"/>
    <mergeCell ref="N6:O6"/>
    <mergeCell ref="F24:F26"/>
    <mergeCell ref="G24:G26"/>
    <mergeCell ref="H24:H26"/>
    <mergeCell ref="N9:O9"/>
    <mergeCell ref="A11:N11"/>
    <mergeCell ref="A12:N12"/>
    <mergeCell ref="O12:O13"/>
    <mergeCell ref="B14:D14"/>
    <mergeCell ref="B16:L16"/>
    <mergeCell ref="A24:A26"/>
    <mergeCell ref="B24:B26"/>
    <mergeCell ref="C24:C26"/>
    <mergeCell ref="D24:D26"/>
    <mergeCell ref="E24:E26"/>
    <mergeCell ref="M3:O3"/>
    <mergeCell ref="M5:O5"/>
    <mergeCell ref="M7:O7"/>
    <mergeCell ref="B19:L19"/>
    <mergeCell ref="A22:O22"/>
    <mergeCell ref="I24:I26"/>
    <mergeCell ref="J24:J26"/>
    <mergeCell ref="K24:K26"/>
    <mergeCell ref="L24:O24"/>
    <mergeCell ref="O25:O26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S57"/>
  <sheetViews>
    <sheetView view="pageBreakPreview" zoomScaleSheetLayoutView="100" workbookViewId="0" topLeftCell="A41">
      <selection activeCell="ER53" sqref="ER53"/>
    </sheetView>
  </sheetViews>
  <sheetFormatPr defaultColWidth="0.85546875" defaultRowHeight="15"/>
  <cols>
    <col min="1" max="61" width="0.85546875" style="7" customWidth="1"/>
    <col min="62" max="62" width="3.7109375" style="7" customWidth="1"/>
    <col min="63" max="76" width="0.85546875" style="7" customWidth="1"/>
    <col min="77" max="77" width="2.28125" style="7" customWidth="1"/>
    <col min="78" max="79" width="0.85546875" style="7" customWidth="1"/>
    <col min="80" max="80" width="2.28125" style="7" customWidth="1"/>
    <col min="81" max="147" width="0.85546875" style="7" customWidth="1"/>
    <col min="148" max="179" width="25.140625" style="7" customWidth="1"/>
    <col min="180" max="317" width="0.85546875" style="7" customWidth="1"/>
    <col min="318" max="318" width="2.28125" style="7" customWidth="1"/>
    <col min="319" max="332" width="0.85546875" style="7" customWidth="1"/>
    <col min="333" max="333" width="2.28125" style="7" customWidth="1"/>
    <col min="334" max="573" width="0.85546875" style="7" customWidth="1"/>
    <col min="574" max="574" width="2.28125" style="7" customWidth="1"/>
    <col min="575" max="588" width="0.85546875" style="7" customWidth="1"/>
    <col min="589" max="589" width="2.28125" style="7" customWidth="1"/>
    <col min="590" max="829" width="0.85546875" style="7" customWidth="1"/>
    <col min="830" max="830" width="2.28125" style="7" customWidth="1"/>
    <col min="831" max="844" width="0.85546875" style="7" customWidth="1"/>
    <col min="845" max="845" width="2.28125" style="7" customWidth="1"/>
    <col min="846" max="1085" width="0.85546875" style="7" customWidth="1"/>
    <col min="1086" max="1086" width="2.28125" style="7" customWidth="1"/>
    <col min="1087" max="1100" width="0.85546875" style="7" customWidth="1"/>
    <col min="1101" max="1101" width="2.28125" style="7" customWidth="1"/>
    <col min="1102" max="1341" width="0.85546875" style="7" customWidth="1"/>
    <col min="1342" max="1342" width="2.28125" style="7" customWidth="1"/>
    <col min="1343" max="1356" width="0.85546875" style="7" customWidth="1"/>
    <col min="1357" max="1357" width="2.28125" style="7" customWidth="1"/>
    <col min="1358" max="1597" width="0.85546875" style="7" customWidth="1"/>
    <col min="1598" max="1598" width="2.28125" style="7" customWidth="1"/>
    <col min="1599" max="1612" width="0.85546875" style="7" customWidth="1"/>
    <col min="1613" max="1613" width="2.28125" style="7" customWidth="1"/>
    <col min="1614" max="1853" width="0.85546875" style="7" customWidth="1"/>
    <col min="1854" max="1854" width="2.28125" style="7" customWidth="1"/>
    <col min="1855" max="1868" width="0.85546875" style="7" customWidth="1"/>
    <col min="1869" max="1869" width="2.28125" style="7" customWidth="1"/>
    <col min="1870" max="2109" width="0.85546875" style="7" customWidth="1"/>
    <col min="2110" max="2110" width="2.28125" style="7" customWidth="1"/>
    <col min="2111" max="2124" width="0.85546875" style="7" customWidth="1"/>
    <col min="2125" max="2125" width="2.28125" style="7" customWidth="1"/>
    <col min="2126" max="2365" width="0.85546875" style="7" customWidth="1"/>
    <col min="2366" max="2366" width="2.28125" style="7" customWidth="1"/>
    <col min="2367" max="2380" width="0.85546875" style="7" customWidth="1"/>
    <col min="2381" max="2381" width="2.28125" style="7" customWidth="1"/>
    <col min="2382" max="2621" width="0.85546875" style="7" customWidth="1"/>
    <col min="2622" max="2622" width="2.28125" style="7" customWidth="1"/>
    <col min="2623" max="2636" width="0.85546875" style="7" customWidth="1"/>
    <col min="2637" max="2637" width="2.28125" style="7" customWidth="1"/>
    <col min="2638" max="2877" width="0.85546875" style="7" customWidth="1"/>
    <col min="2878" max="2878" width="2.28125" style="7" customWidth="1"/>
    <col min="2879" max="2892" width="0.85546875" style="7" customWidth="1"/>
    <col min="2893" max="2893" width="2.28125" style="7" customWidth="1"/>
    <col min="2894" max="3133" width="0.85546875" style="7" customWidth="1"/>
    <col min="3134" max="3134" width="2.28125" style="7" customWidth="1"/>
    <col min="3135" max="3148" width="0.85546875" style="7" customWidth="1"/>
    <col min="3149" max="3149" width="2.28125" style="7" customWidth="1"/>
    <col min="3150" max="3389" width="0.85546875" style="7" customWidth="1"/>
    <col min="3390" max="3390" width="2.28125" style="7" customWidth="1"/>
    <col min="3391" max="3404" width="0.85546875" style="7" customWidth="1"/>
    <col min="3405" max="3405" width="2.28125" style="7" customWidth="1"/>
    <col min="3406" max="3645" width="0.85546875" style="7" customWidth="1"/>
    <col min="3646" max="3646" width="2.28125" style="7" customWidth="1"/>
    <col min="3647" max="3660" width="0.85546875" style="7" customWidth="1"/>
    <col min="3661" max="3661" width="2.28125" style="7" customWidth="1"/>
    <col min="3662" max="3901" width="0.85546875" style="7" customWidth="1"/>
    <col min="3902" max="3902" width="2.28125" style="7" customWidth="1"/>
    <col min="3903" max="3916" width="0.85546875" style="7" customWidth="1"/>
    <col min="3917" max="3917" width="2.28125" style="7" customWidth="1"/>
    <col min="3918" max="4157" width="0.85546875" style="7" customWidth="1"/>
    <col min="4158" max="4158" width="2.28125" style="7" customWidth="1"/>
    <col min="4159" max="4172" width="0.85546875" style="7" customWidth="1"/>
    <col min="4173" max="4173" width="2.28125" style="7" customWidth="1"/>
    <col min="4174" max="4413" width="0.85546875" style="7" customWidth="1"/>
    <col min="4414" max="4414" width="2.28125" style="7" customWidth="1"/>
    <col min="4415" max="4428" width="0.85546875" style="7" customWidth="1"/>
    <col min="4429" max="4429" width="2.28125" style="7" customWidth="1"/>
    <col min="4430" max="4669" width="0.85546875" style="7" customWidth="1"/>
    <col min="4670" max="4670" width="2.28125" style="7" customWidth="1"/>
    <col min="4671" max="4684" width="0.85546875" style="7" customWidth="1"/>
    <col min="4685" max="4685" width="2.28125" style="7" customWidth="1"/>
    <col min="4686" max="4925" width="0.85546875" style="7" customWidth="1"/>
    <col min="4926" max="4926" width="2.28125" style="7" customWidth="1"/>
    <col min="4927" max="4940" width="0.85546875" style="7" customWidth="1"/>
    <col min="4941" max="4941" width="2.28125" style="7" customWidth="1"/>
    <col min="4942" max="5181" width="0.85546875" style="7" customWidth="1"/>
    <col min="5182" max="5182" width="2.28125" style="7" customWidth="1"/>
    <col min="5183" max="5196" width="0.85546875" style="7" customWidth="1"/>
    <col min="5197" max="5197" width="2.28125" style="7" customWidth="1"/>
    <col min="5198" max="5437" width="0.85546875" style="7" customWidth="1"/>
    <col min="5438" max="5438" width="2.28125" style="7" customWidth="1"/>
    <col min="5439" max="5452" width="0.85546875" style="7" customWidth="1"/>
    <col min="5453" max="5453" width="2.28125" style="7" customWidth="1"/>
    <col min="5454" max="5693" width="0.85546875" style="7" customWidth="1"/>
    <col min="5694" max="5694" width="2.28125" style="7" customWidth="1"/>
    <col min="5695" max="5708" width="0.85546875" style="7" customWidth="1"/>
    <col min="5709" max="5709" width="2.28125" style="7" customWidth="1"/>
    <col min="5710" max="5949" width="0.85546875" style="7" customWidth="1"/>
    <col min="5950" max="5950" width="2.28125" style="7" customWidth="1"/>
    <col min="5951" max="5964" width="0.85546875" style="7" customWidth="1"/>
    <col min="5965" max="5965" width="2.28125" style="7" customWidth="1"/>
    <col min="5966" max="6205" width="0.85546875" style="7" customWidth="1"/>
    <col min="6206" max="6206" width="2.28125" style="7" customWidth="1"/>
    <col min="6207" max="6220" width="0.85546875" style="7" customWidth="1"/>
    <col min="6221" max="6221" width="2.28125" style="7" customWidth="1"/>
    <col min="6222" max="6461" width="0.85546875" style="7" customWidth="1"/>
    <col min="6462" max="6462" width="2.28125" style="7" customWidth="1"/>
    <col min="6463" max="6476" width="0.85546875" style="7" customWidth="1"/>
    <col min="6477" max="6477" width="2.28125" style="7" customWidth="1"/>
    <col min="6478" max="6717" width="0.85546875" style="7" customWidth="1"/>
    <col min="6718" max="6718" width="2.28125" style="7" customWidth="1"/>
    <col min="6719" max="6732" width="0.85546875" style="7" customWidth="1"/>
    <col min="6733" max="6733" width="2.28125" style="7" customWidth="1"/>
    <col min="6734" max="6973" width="0.85546875" style="7" customWidth="1"/>
    <col min="6974" max="6974" width="2.28125" style="7" customWidth="1"/>
    <col min="6975" max="6988" width="0.85546875" style="7" customWidth="1"/>
    <col min="6989" max="6989" width="2.28125" style="7" customWidth="1"/>
    <col min="6990" max="7229" width="0.85546875" style="7" customWidth="1"/>
    <col min="7230" max="7230" width="2.28125" style="7" customWidth="1"/>
    <col min="7231" max="7244" width="0.85546875" style="7" customWidth="1"/>
    <col min="7245" max="7245" width="2.28125" style="7" customWidth="1"/>
    <col min="7246" max="7485" width="0.85546875" style="7" customWidth="1"/>
    <col min="7486" max="7486" width="2.28125" style="7" customWidth="1"/>
    <col min="7487" max="7500" width="0.85546875" style="7" customWidth="1"/>
    <col min="7501" max="7501" width="2.28125" style="7" customWidth="1"/>
    <col min="7502" max="7741" width="0.85546875" style="7" customWidth="1"/>
    <col min="7742" max="7742" width="2.28125" style="7" customWidth="1"/>
    <col min="7743" max="7756" width="0.85546875" style="7" customWidth="1"/>
    <col min="7757" max="7757" width="2.28125" style="7" customWidth="1"/>
    <col min="7758" max="7997" width="0.85546875" style="7" customWidth="1"/>
    <col min="7998" max="7998" width="2.28125" style="7" customWidth="1"/>
    <col min="7999" max="8012" width="0.85546875" style="7" customWidth="1"/>
    <col min="8013" max="8013" width="2.28125" style="7" customWidth="1"/>
    <col min="8014" max="8253" width="0.85546875" style="7" customWidth="1"/>
    <col min="8254" max="8254" width="2.28125" style="7" customWidth="1"/>
    <col min="8255" max="8268" width="0.85546875" style="7" customWidth="1"/>
    <col min="8269" max="8269" width="2.28125" style="7" customWidth="1"/>
    <col min="8270" max="8509" width="0.85546875" style="7" customWidth="1"/>
    <col min="8510" max="8510" width="2.28125" style="7" customWidth="1"/>
    <col min="8511" max="8524" width="0.85546875" style="7" customWidth="1"/>
    <col min="8525" max="8525" width="2.28125" style="7" customWidth="1"/>
    <col min="8526" max="8765" width="0.85546875" style="7" customWidth="1"/>
    <col min="8766" max="8766" width="2.28125" style="7" customWidth="1"/>
    <col min="8767" max="8780" width="0.85546875" style="7" customWidth="1"/>
    <col min="8781" max="8781" width="2.28125" style="7" customWidth="1"/>
    <col min="8782" max="9021" width="0.85546875" style="7" customWidth="1"/>
    <col min="9022" max="9022" width="2.28125" style="7" customWidth="1"/>
    <col min="9023" max="9036" width="0.85546875" style="7" customWidth="1"/>
    <col min="9037" max="9037" width="2.28125" style="7" customWidth="1"/>
    <col min="9038" max="9277" width="0.85546875" style="7" customWidth="1"/>
    <col min="9278" max="9278" width="2.28125" style="7" customWidth="1"/>
    <col min="9279" max="9292" width="0.85546875" style="7" customWidth="1"/>
    <col min="9293" max="9293" width="2.28125" style="7" customWidth="1"/>
    <col min="9294" max="9533" width="0.85546875" style="7" customWidth="1"/>
    <col min="9534" max="9534" width="2.28125" style="7" customWidth="1"/>
    <col min="9535" max="9548" width="0.85546875" style="7" customWidth="1"/>
    <col min="9549" max="9549" width="2.28125" style="7" customWidth="1"/>
    <col min="9550" max="9789" width="0.85546875" style="7" customWidth="1"/>
    <col min="9790" max="9790" width="2.28125" style="7" customWidth="1"/>
    <col min="9791" max="9804" width="0.85546875" style="7" customWidth="1"/>
    <col min="9805" max="9805" width="2.28125" style="7" customWidth="1"/>
    <col min="9806" max="10045" width="0.85546875" style="7" customWidth="1"/>
    <col min="10046" max="10046" width="2.28125" style="7" customWidth="1"/>
    <col min="10047" max="10060" width="0.85546875" style="7" customWidth="1"/>
    <col min="10061" max="10061" width="2.28125" style="7" customWidth="1"/>
    <col min="10062" max="10301" width="0.85546875" style="7" customWidth="1"/>
    <col min="10302" max="10302" width="2.28125" style="7" customWidth="1"/>
    <col min="10303" max="10316" width="0.85546875" style="7" customWidth="1"/>
    <col min="10317" max="10317" width="2.28125" style="7" customWidth="1"/>
    <col min="10318" max="10557" width="0.85546875" style="7" customWidth="1"/>
    <col min="10558" max="10558" width="2.28125" style="7" customWidth="1"/>
    <col min="10559" max="10572" width="0.85546875" style="7" customWidth="1"/>
    <col min="10573" max="10573" width="2.28125" style="7" customWidth="1"/>
    <col min="10574" max="10813" width="0.85546875" style="7" customWidth="1"/>
    <col min="10814" max="10814" width="2.28125" style="7" customWidth="1"/>
    <col min="10815" max="10828" width="0.85546875" style="7" customWidth="1"/>
    <col min="10829" max="10829" width="2.28125" style="7" customWidth="1"/>
    <col min="10830" max="11069" width="0.85546875" style="7" customWidth="1"/>
    <col min="11070" max="11070" width="2.28125" style="7" customWidth="1"/>
    <col min="11071" max="11084" width="0.85546875" style="7" customWidth="1"/>
    <col min="11085" max="11085" width="2.28125" style="7" customWidth="1"/>
    <col min="11086" max="11325" width="0.85546875" style="7" customWidth="1"/>
    <col min="11326" max="11326" width="2.28125" style="7" customWidth="1"/>
    <col min="11327" max="11340" width="0.85546875" style="7" customWidth="1"/>
    <col min="11341" max="11341" width="2.28125" style="7" customWidth="1"/>
    <col min="11342" max="11581" width="0.85546875" style="7" customWidth="1"/>
    <col min="11582" max="11582" width="2.28125" style="7" customWidth="1"/>
    <col min="11583" max="11596" width="0.85546875" style="7" customWidth="1"/>
    <col min="11597" max="11597" width="2.28125" style="7" customWidth="1"/>
    <col min="11598" max="11837" width="0.85546875" style="7" customWidth="1"/>
    <col min="11838" max="11838" width="2.28125" style="7" customWidth="1"/>
    <col min="11839" max="11852" width="0.85546875" style="7" customWidth="1"/>
    <col min="11853" max="11853" width="2.28125" style="7" customWidth="1"/>
    <col min="11854" max="12093" width="0.85546875" style="7" customWidth="1"/>
    <col min="12094" max="12094" width="2.28125" style="7" customWidth="1"/>
    <col min="12095" max="12108" width="0.85546875" style="7" customWidth="1"/>
    <col min="12109" max="12109" width="2.28125" style="7" customWidth="1"/>
    <col min="12110" max="12349" width="0.85546875" style="7" customWidth="1"/>
    <col min="12350" max="12350" width="2.28125" style="7" customWidth="1"/>
    <col min="12351" max="12364" width="0.85546875" style="7" customWidth="1"/>
    <col min="12365" max="12365" width="2.28125" style="7" customWidth="1"/>
    <col min="12366" max="12605" width="0.85546875" style="7" customWidth="1"/>
    <col min="12606" max="12606" width="2.28125" style="7" customWidth="1"/>
    <col min="12607" max="12620" width="0.85546875" style="7" customWidth="1"/>
    <col min="12621" max="12621" width="2.28125" style="7" customWidth="1"/>
    <col min="12622" max="12861" width="0.85546875" style="7" customWidth="1"/>
    <col min="12862" max="12862" width="2.28125" style="7" customWidth="1"/>
    <col min="12863" max="12876" width="0.85546875" style="7" customWidth="1"/>
    <col min="12877" max="12877" width="2.28125" style="7" customWidth="1"/>
    <col min="12878" max="13117" width="0.85546875" style="7" customWidth="1"/>
    <col min="13118" max="13118" width="2.28125" style="7" customWidth="1"/>
    <col min="13119" max="13132" width="0.85546875" style="7" customWidth="1"/>
    <col min="13133" max="13133" width="2.28125" style="7" customWidth="1"/>
    <col min="13134" max="13373" width="0.85546875" style="7" customWidth="1"/>
    <col min="13374" max="13374" width="2.28125" style="7" customWidth="1"/>
    <col min="13375" max="13388" width="0.85546875" style="7" customWidth="1"/>
    <col min="13389" max="13389" width="2.28125" style="7" customWidth="1"/>
    <col min="13390" max="13629" width="0.85546875" style="7" customWidth="1"/>
    <col min="13630" max="13630" width="2.28125" style="7" customWidth="1"/>
    <col min="13631" max="13644" width="0.85546875" style="7" customWidth="1"/>
    <col min="13645" max="13645" width="2.28125" style="7" customWidth="1"/>
    <col min="13646" max="13885" width="0.85546875" style="7" customWidth="1"/>
    <col min="13886" max="13886" width="2.28125" style="7" customWidth="1"/>
    <col min="13887" max="13900" width="0.85546875" style="7" customWidth="1"/>
    <col min="13901" max="13901" width="2.28125" style="7" customWidth="1"/>
    <col min="13902" max="14141" width="0.85546875" style="7" customWidth="1"/>
    <col min="14142" max="14142" width="2.28125" style="7" customWidth="1"/>
    <col min="14143" max="14156" width="0.85546875" style="7" customWidth="1"/>
    <col min="14157" max="14157" width="2.28125" style="7" customWidth="1"/>
    <col min="14158" max="14397" width="0.85546875" style="7" customWidth="1"/>
    <col min="14398" max="14398" width="2.28125" style="7" customWidth="1"/>
    <col min="14399" max="14412" width="0.85546875" style="7" customWidth="1"/>
    <col min="14413" max="14413" width="2.28125" style="7" customWidth="1"/>
    <col min="14414" max="14653" width="0.85546875" style="7" customWidth="1"/>
    <col min="14654" max="14654" width="2.28125" style="7" customWidth="1"/>
    <col min="14655" max="14668" width="0.85546875" style="7" customWidth="1"/>
    <col min="14669" max="14669" width="2.28125" style="7" customWidth="1"/>
    <col min="14670" max="14909" width="0.85546875" style="7" customWidth="1"/>
    <col min="14910" max="14910" width="2.28125" style="7" customWidth="1"/>
    <col min="14911" max="14924" width="0.85546875" style="7" customWidth="1"/>
    <col min="14925" max="14925" width="2.28125" style="7" customWidth="1"/>
    <col min="14926" max="15165" width="0.85546875" style="7" customWidth="1"/>
    <col min="15166" max="15166" width="2.28125" style="7" customWidth="1"/>
    <col min="15167" max="15180" width="0.85546875" style="7" customWidth="1"/>
    <col min="15181" max="15181" width="2.28125" style="7" customWidth="1"/>
    <col min="15182" max="15421" width="0.85546875" style="7" customWidth="1"/>
    <col min="15422" max="15422" width="2.28125" style="7" customWidth="1"/>
    <col min="15423" max="15436" width="0.85546875" style="7" customWidth="1"/>
    <col min="15437" max="15437" width="2.28125" style="7" customWidth="1"/>
    <col min="15438" max="15677" width="0.85546875" style="7" customWidth="1"/>
    <col min="15678" max="15678" width="2.28125" style="7" customWidth="1"/>
    <col min="15679" max="15692" width="0.85546875" style="7" customWidth="1"/>
    <col min="15693" max="15693" width="2.28125" style="7" customWidth="1"/>
    <col min="15694" max="15933" width="0.85546875" style="7" customWidth="1"/>
    <col min="15934" max="15934" width="2.28125" style="7" customWidth="1"/>
    <col min="15935" max="15948" width="0.85546875" style="7" customWidth="1"/>
    <col min="15949" max="15949" width="2.28125" style="7" customWidth="1"/>
    <col min="15950" max="16189" width="0.85546875" style="7" customWidth="1"/>
    <col min="16190" max="16190" width="2.28125" style="7" customWidth="1"/>
    <col min="16191" max="16204" width="0.85546875" style="7" customWidth="1"/>
    <col min="16205" max="16205" width="2.28125" style="7" customWidth="1"/>
    <col min="16206" max="16384" width="0.85546875" style="7" customWidth="1"/>
  </cols>
  <sheetData>
    <row r="1" ht="3" customHeight="1"/>
    <row r="2" ht="15">
      <c r="A2" s="7" t="s">
        <v>154</v>
      </c>
    </row>
    <row r="3" ht="12.75" customHeight="1"/>
    <row r="4" spans="1:124" s="8" customFormat="1" ht="12" customHeight="1">
      <c r="A4" s="286" t="s">
        <v>9</v>
      </c>
      <c r="B4" s="295"/>
      <c r="C4" s="295"/>
      <c r="D4" s="295"/>
      <c r="E4" s="295"/>
      <c r="F4" s="296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6"/>
      <c r="AA4" s="286" t="s">
        <v>155</v>
      </c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6"/>
      <c r="AO4" s="286" t="s">
        <v>156</v>
      </c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6"/>
      <c r="BC4" s="286" t="s">
        <v>157</v>
      </c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6"/>
      <c r="BQ4" s="285" t="s">
        <v>28</v>
      </c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95"/>
    </row>
    <row r="5" spans="1:124" s="8" customFormat="1" ht="67.5" customHeight="1">
      <c r="A5" s="297"/>
      <c r="B5" s="298"/>
      <c r="C5" s="298"/>
      <c r="D5" s="298"/>
      <c r="E5" s="298"/>
      <c r="F5" s="299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9"/>
      <c r="AA5" s="297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9"/>
      <c r="AO5" s="297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9"/>
      <c r="BC5" s="297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9"/>
      <c r="BQ5" s="286" t="s">
        <v>100</v>
      </c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73"/>
      <c r="CE5" s="286" t="s">
        <v>30</v>
      </c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73"/>
      <c r="CU5" s="295" t="s">
        <v>31</v>
      </c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6"/>
    </row>
    <row r="6" spans="1:124" s="8" customFormat="1" ht="37.5" customHeight="1">
      <c r="A6" s="300"/>
      <c r="B6" s="301"/>
      <c r="C6" s="301"/>
      <c r="D6" s="301"/>
      <c r="E6" s="301"/>
      <c r="F6" s="302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2"/>
      <c r="AA6" s="300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2"/>
      <c r="AO6" s="300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2"/>
      <c r="BC6" s="300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2"/>
      <c r="BQ6" s="166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74"/>
      <c r="CE6" s="166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74"/>
      <c r="CU6" s="285" t="s">
        <v>35</v>
      </c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90"/>
      <c r="DH6" s="285" t="s">
        <v>80</v>
      </c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90"/>
    </row>
    <row r="7" spans="1:124" s="9" customFormat="1" ht="12.75">
      <c r="A7" s="277">
        <v>1</v>
      </c>
      <c r="B7" s="278"/>
      <c r="C7" s="278"/>
      <c r="D7" s="278"/>
      <c r="E7" s="278"/>
      <c r="F7" s="279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9"/>
      <c r="AA7" s="277">
        <v>3</v>
      </c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9"/>
      <c r="AO7" s="277">
        <v>4</v>
      </c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7">
        <v>5</v>
      </c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9"/>
      <c r="BQ7" s="277">
        <v>6</v>
      </c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9"/>
      <c r="CE7" s="277">
        <v>7</v>
      </c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9"/>
      <c r="CU7" s="277">
        <v>8</v>
      </c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9"/>
      <c r="DH7" s="277">
        <v>9</v>
      </c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9"/>
    </row>
    <row r="8" spans="1:148" s="5" customFormat="1" ht="40.5" customHeight="1">
      <c r="A8" s="348" t="s">
        <v>1</v>
      </c>
      <c r="B8" s="349"/>
      <c r="C8" s="349"/>
      <c r="D8" s="349"/>
      <c r="E8" s="349"/>
      <c r="F8" s="350"/>
      <c r="G8" s="312" t="s">
        <v>158</v>
      </c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3"/>
      <c r="AA8" s="233" t="s">
        <v>38</v>
      </c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5"/>
      <c r="AO8" s="233" t="s">
        <v>38</v>
      </c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330">
        <f>BC10</f>
        <v>6178166.75999123</v>
      </c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2"/>
      <c r="BQ8" s="330">
        <f>BQ10</f>
        <v>6178166.75999123</v>
      </c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2"/>
      <c r="CE8" s="254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6"/>
      <c r="CU8" s="330">
        <f>CU10</f>
        <v>0</v>
      </c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2"/>
      <c r="DH8" s="233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5"/>
      <c r="ER8" s="6"/>
    </row>
    <row r="9" spans="1:124" s="5" customFormat="1" ht="16.5" customHeight="1">
      <c r="A9" s="348" t="s">
        <v>13</v>
      </c>
      <c r="B9" s="349"/>
      <c r="C9" s="349"/>
      <c r="D9" s="349"/>
      <c r="E9" s="349"/>
      <c r="F9" s="350"/>
      <c r="G9" s="312" t="s">
        <v>115</v>
      </c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3"/>
      <c r="AA9" s="233" t="s">
        <v>38</v>
      </c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5"/>
      <c r="AO9" s="233" t="s">
        <v>38</v>
      </c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369" t="s">
        <v>38</v>
      </c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1"/>
      <c r="BQ9" s="369" t="s">
        <v>38</v>
      </c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1"/>
      <c r="CE9" s="233" t="s">
        <v>38</v>
      </c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5"/>
      <c r="CU9" s="369" t="s">
        <v>38</v>
      </c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1"/>
      <c r="DH9" s="233" t="s">
        <v>38</v>
      </c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1:148" s="5" customFormat="1" ht="92.25" customHeight="1">
      <c r="A10" s="348"/>
      <c r="B10" s="349"/>
      <c r="C10" s="349"/>
      <c r="D10" s="349"/>
      <c r="E10" s="349"/>
      <c r="F10" s="350"/>
      <c r="G10" s="312" t="s">
        <v>159</v>
      </c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3"/>
      <c r="AA10" s="233">
        <v>11</v>
      </c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5"/>
      <c r="AO10" s="254">
        <v>1364.25835856</v>
      </c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383">
        <f>AA10*AO10*411.69</f>
        <v>6178166.75999123</v>
      </c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5"/>
      <c r="BQ10" s="254">
        <f>BC10-CU10</f>
        <v>6178166.75999123</v>
      </c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6"/>
      <c r="CE10" s="254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6"/>
      <c r="CU10" s="254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6"/>
      <c r="DH10" s="233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5"/>
      <c r="ER10" s="41"/>
    </row>
    <row r="11" spans="1:124" s="5" customFormat="1" ht="40.5" customHeight="1">
      <c r="A11" s="348" t="s">
        <v>2</v>
      </c>
      <c r="B11" s="349"/>
      <c r="C11" s="349"/>
      <c r="D11" s="349"/>
      <c r="E11" s="349"/>
      <c r="F11" s="350"/>
      <c r="G11" s="312" t="s">
        <v>160</v>
      </c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3"/>
      <c r="AA11" s="233" t="s">
        <v>38</v>
      </c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5"/>
      <c r="AO11" s="233" t="s">
        <v>38</v>
      </c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369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1"/>
      <c r="BQ11" s="369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1"/>
      <c r="CE11" s="233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5"/>
      <c r="CU11" s="369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1"/>
      <c r="DH11" s="233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5"/>
    </row>
    <row r="12" spans="1:124" s="5" customFormat="1" ht="16.5" customHeight="1">
      <c r="A12" s="348" t="s">
        <v>46</v>
      </c>
      <c r="B12" s="349"/>
      <c r="C12" s="349"/>
      <c r="D12" s="349"/>
      <c r="E12" s="349"/>
      <c r="F12" s="350"/>
      <c r="G12" s="312" t="s">
        <v>115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3"/>
      <c r="AA12" s="233" t="s">
        <v>38</v>
      </c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5"/>
      <c r="AO12" s="233" t="s">
        <v>38</v>
      </c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369" t="s">
        <v>38</v>
      </c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1"/>
      <c r="BQ12" s="369" t="s">
        <v>38</v>
      </c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1"/>
      <c r="CE12" s="233" t="s">
        <v>38</v>
      </c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5"/>
      <c r="CU12" s="369" t="s">
        <v>38</v>
      </c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1"/>
      <c r="DH12" s="233" t="s">
        <v>38</v>
      </c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5"/>
    </row>
    <row r="13" spans="1:124" s="5" customFormat="1" ht="16.5" customHeight="1">
      <c r="A13" s="348"/>
      <c r="B13" s="349"/>
      <c r="C13" s="349"/>
      <c r="D13" s="349"/>
      <c r="E13" s="349"/>
      <c r="F13" s="350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3"/>
      <c r="AA13" s="233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5"/>
      <c r="AO13" s="233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369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1"/>
      <c r="BQ13" s="369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1"/>
      <c r="CE13" s="233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5"/>
      <c r="CU13" s="369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1"/>
      <c r="DH13" s="233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5"/>
    </row>
    <row r="14" spans="1:124" s="5" customFormat="1" ht="16.5" customHeight="1">
      <c r="A14" s="351" t="s">
        <v>73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82">
        <f>BC10</f>
        <v>6178166.75999123</v>
      </c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4"/>
      <c r="BQ14" s="282">
        <f>BQ8</f>
        <v>6178166.75999123</v>
      </c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4"/>
      <c r="CE14" s="233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5"/>
      <c r="CU14" s="380">
        <f>CU8</f>
        <v>0</v>
      </c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1"/>
      <c r="DG14" s="382"/>
      <c r="DH14" s="233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5"/>
    </row>
    <row r="16" ht="15">
      <c r="A16" s="7" t="s">
        <v>161</v>
      </c>
    </row>
    <row r="17" ht="12.75" customHeight="1"/>
    <row r="18" spans="1:124" s="8" customFormat="1" ht="12" customHeight="1">
      <c r="A18" s="286" t="s">
        <v>9</v>
      </c>
      <c r="B18" s="295"/>
      <c r="C18" s="295"/>
      <c r="D18" s="295"/>
      <c r="E18" s="295"/>
      <c r="F18" s="296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6"/>
      <c r="AB18" s="286" t="s">
        <v>162</v>
      </c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6"/>
      <c r="AP18" s="286" t="s">
        <v>163</v>
      </c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86" t="s">
        <v>164</v>
      </c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6"/>
      <c r="BQ18" s="285" t="s">
        <v>28</v>
      </c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95"/>
    </row>
    <row r="19" spans="1:124" s="8" customFormat="1" ht="68.25" customHeight="1">
      <c r="A19" s="297"/>
      <c r="B19" s="298"/>
      <c r="C19" s="298"/>
      <c r="D19" s="298"/>
      <c r="E19" s="298"/>
      <c r="F19" s="299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9"/>
      <c r="AB19" s="297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9"/>
      <c r="AP19" s="297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7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9"/>
      <c r="BQ19" s="286" t="s">
        <v>100</v>
      </c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73"/>
      <c r="CE19" s="286" t="s">
        <v>30</v>
      </c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73"/>
      <c r="CU19" s="295" t="s">
        <v>31</v>
      </c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6"/>
    </row>
    <row r="20" spans="1:124" s="8" customFormat="1" ht="30.75" customHeight="1">
      <c r="A20" s="300"/>
      <c r="B20" s="301"/>
      <c r="C20" s="301"/>
      <c r="D20" s="301"/>
      <c r="E20" s="301"/>
      <c r="F20" s="302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2"/>
      <c r="AB20" s="300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  <c r="AP20" s="300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0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2"/>
      <c r="BQ20" s="166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74"/>
      <c r="CE20" s="166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74"/>
      <c r="CU20" s="285" t="s">
        <v>35</v>
      </c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90"/>
      <c r="DH20" s="285" t="s">
        <v>80</v>
      </c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90"/>
    </row>
    <row r="21" spans="1:124" s="9" customFormat="1" ht="12.75">
      <c r="A21" s="277">
        <v>1</v>
      </c>
      <c r="B21" s="278"/>
      <c r="C21" s="278"/>
      <c r="D21" s="278"/>
      <c r="E21" s="278"/>
      <c r="F21" s="279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9"/>
      <c r="AB21" s="277">
        <v>3</v>
      </c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9"/>
      <c r="AP21" s="277">
        <v>4</v>
      </c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7">
        <v>5</v>
      </c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9"/>
      <c r="BQ21" s="277">
        <v>6</v>
      </c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9"/>
      <c r="CE21" s="277">
        <v>7</v>
      </c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9"/>
      <c r="CU21" s="277">
        <v>8</v>
      </c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9"/>
      <c r="DH21" s="277">
        <v>9</v>
      </c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9"/>
    </row>
    <row r="22" spans="1:124" s="5" customFormat="1" ht="52.5" customHeight="1">
      <c r="A22" s="250" t="s">
        <v>1</v>
      </c>
      <c r="B22" s="251"/>
      <c r="C22" s="251"/>
      <c r="D22" s="251"/>
      <c r="E22" s="251"/>
      <c r="F22" s="252"/>
      <c r="G22" s="312" t="s">
        <v>165</v>
      </c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3"/>
      <c r="AB22" s="233" t="s">
        <v>38</v>
      </c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5"/>
      <c r="AP22" s="233" t="s">
        <v>38</v>
      </c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330">
        <f>BQ22+CU22</f>
        <v>1032277.6800000002</v>
      </c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2"/>
      <c r="BQ22" s="330">
        <f>BQ23+BQ25+BQ26</f>
        <v>1032277.6800000002</v>
      </c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2"/>
      <c r="CE22" s="254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6"/>
      <c r="CU22" s="37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7"/>
      <c r="DH22" s="233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5"/>
    </row>
    <row r="23" spans="1:124" s="5" customFormat="1" ht="26.25" customHeight="1">
      <c r="A23" s="250" t="s">
        <v>13</v>
      </c>
      <c r="B23" s="251"/>
      <c r="C23" s="251"/>
      <c r="D23" s="251"/>
      <c r="E23" s="251"/>
      <c r="F23" s="252"/>
      <c r="G23" s="312" t="s">
        <v>166</v>
      </c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3"/>
      <c r="AB23" s="233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5"/>
      <c r="AP23" s="233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54">
        <f>AB23*AP23</f>
        <v>0</v>
      </c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6"/>
      <c r="BQ23" s="254">
        <f>BD23</f>
        <v>0</v>
      </c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6"/>
      <c r="CE23" s="254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6"/>
      <c r="CU23" s="233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5"/>
      <c r="DH23" s="233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5"/>
    </row>
    <row r="24" spans="1:124" s="5" customFormat="1" ht="19.5" customHeight="1">
      <c r="A24" s="250" t="s">
        <v>12</v>
      </c>
      <c r="B24" s="251"/>
      <c r="C24" s="251"/>
      <c r="D24" s="251"/>
      <c r="E24" s="251"/>
      <c r="F24" s="252"/>
      <c r="G24" s="312" t="s">
        <v>167</v>
      </c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3"/>
      <c r="AB24" s="233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5"/>
      <c r="AP24" s="233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54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6"/>
      <c r="BQ24" s="254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6"/>
      <c r="CE24" s="254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6"/>
      <c r="CU24" s="233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5"/>
      <c r="DH24" s="233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5"/>
    </row>
    <row r="25" spans="1:124" s="5" customFormat="1" ht="40.5" customHeight="1">
      <c r="A25" s="250" t="s">
        <v>41</v>
      </c>
      <c r="B25" s="251"/>
      <c r="C25" s="251"/>
      <c r="D25" s="251"/>
      <c r="E25" s="251"/>
      <c r="F25" s="252"/>
      <c r="G25" s="312" t="s">
        <v>168</v>
      </c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3"/>
      <c r="AB25" s="233">
        <v>8</v>
      </c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5"/>
      <c r="AP25" s="233">
        <v>9456.6</v>
      </c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54">
        <f>AB25*AP25</f>
        <v>75652.8</v>
      </c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6"/>
      <c r="BQ25" s="254">
        <f>BD25</f>
        <v>75652.8</v>
      </c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6"/>
      <c r="CE25" s="254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6"/>
      <c r="CU25" s="233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5"/>
      <c r="DH25" s="233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5"/>
    </row>
    <row r="26" spans="1:124" s="5" customFormat="1" ht="84" customHeight="1">
      <c r="A26" s="250" t="s">
        <v>43</v>
      </c>
      <c r="B26" s="251"/>
      <c r="C26" s="251"/>
      <c r="D26" s="251"/>
      <c r="E26" s="251"/>
      <c r="F26" s="252"/>
      <c r="G26" s="312" t="s">
        <v>169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3"/>
      <c r="AB26" s="233">
        <v>24</v>
      </c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5"/>
      <c r="AP26" s="233">
        <v>39859.37</v>
      </c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54">
        <f>AB26*AP26</f>
        <v>956624.8800000001</v>
      </c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6"/>
      <c r="BQ26" s="254">
        <f>BD26</f>
        <v>956624.8800000001</v>
      </c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6"/>
      <c r="CE26" s="254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6"/>
      <c r="CU26" s="233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5"/>
      <c r="DH26" s="233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5"/>
    </row>
    <row r="27" spans="1:124" s="5" customFormat="1" ht="16.5" customHeight="1">
      <c r="A27" s="250"/>
      <c r="B27" s="251"/>
      <c r="C27" s="251"/>
      <c r="D27" s="251"/>
      <c r="E27" s="251"/>
      <c r="F27" s="252"/>
      <c r="G27" s="312" t="s">
        <v>170</v>
      </c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3"/>
      <c r="AB27" s="233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5"/>
      <c r="AP27" s="233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54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6"/>
      <c r="BQ27" s="254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6"/>
      <c r="CE27" s="254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6"/>
      <c r="CU27" s="233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5"/>
      <c r="DH27" s="233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5"/>
    </row>
    <row r="28" spans="1:124" s="5" customFormat="1" ht="16.5" customHeight="1">
      <c r="A28" s="250"/>
      <c r="B28" s="251"/>
      <c r="C28" s="251"/>
      <c r="D28" s="251"/>
      <c r="E28" s="251"/>
      <c r="F28" s="25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3"/>
      <c r="AB28" s="233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5"/>
      <c r="AP28" s="233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54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6"/>
      <c r="BQ28" s="254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6"/>
      <c r="CE28" s="254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6"/>
      <c r="CU28" s="233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5"/>
      <c r="DH28" s="233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5"/>
    </row>
    <row r="29" spans="1:124" s="5" customFormat="1" ht="40.5" customHeight="1">
      <c r="A29" s="250" t="s">
        <v>2</v>
      </c>
      <c r="B29" s="251"/>
      <c r="C29" s="251"/>
      <c r="D29" s="251"/>
      <c r="E29" s="251"/>
      <c r="F29" s="252"/>
      <c r="G29" s="312" t="s">
        <v>171</v>
      </c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3"/>
      <c r="AB29" s="233" t="s">
        <v>38</v>
      </c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5"/>
      <c r="AP29" s="233" t="s">
        <v>38</v>
      </c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330">
        <f>BD30</f>
        <v>246274</v>
      </c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2"/>
      <c r="BQ29" s="330">
        <f>BQ30</f>
        <v>246274</v>
      </c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2"/>
      <c r="CE29" s="254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6"/>
      <c r="CU29" s="233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5"/>
      <c r="DH29" s="233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5"/>
    </row>
    <row r="30" spans="1:124" s="5" customFormat="1" ht="66.75" customHeight="1">
      <c r="A30" s="250" t="s">
        <v>46</v>
      </c>
      <c r="B30" s="251"/>
      <c r="C30" s="251"/>
      <c r="D30" s="251"/>
      <c r="E30" s="251"/>
      <c r="F30" s="252"/>
      <c r="G30" s="312" t="s">
        <v>172</v>
      </c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3"/>
      <c r="AB30" s="233">
        <v>2</v>
      </c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5"/>
      <c r="AP30" s="233">
        <v>123137</v>
      </c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54">
        <f>AB30*AP30</f>
        <v>246274</v>
      </c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6"/>
      <c r="BQ30" s="254">
        <f>BD30</f>
        <v>246274</v>
      </c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6"/>
      <c r="CE30" s="254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6"/>
      <c r="CU30" s="233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5"/>
      <c r="DH30" s="233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5"/>
    </row>
    <row r="31" spans="1:124" s="5" customFormat="1" ht="16.5" customHeight="1">
      <c r="A31" s="250" t="s">
        <v>48</v>
      </c>
      <c r="B31" s="251"/>
      <c r="C31" s="251"/>
      <c r="D31" s="251"/>
      <c r="E31" s="251"/>
      <c r="F31" s="252"/>
      <c r="G31" s="312" t="s">
        <v>173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3"/>
      <c r="AB31" s="233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5"/>
      <c r="AP31" s="233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54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6"/>
      <c r="BQ31" s="254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6"/>
      <c r="CE31" s="254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6"/>
      <c r="CU31" s="233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5"/>
      <c r="DH31" s="233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5"/>
    </row>
    <row r="32" spans="1:124" s="5" customFormat="1" ht="16.5" customHeight="1">
      <c r="A32" s="250"/>
      <c r="B32" s="251"/>
      <c r="C32" s="251"/>
      <c r="D32" s="251"/>
      <c r="E32" s="251"/>
      <c r="F32" s="25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3"/>
      <c r="AB32" s="233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5"/>
      <c r="AP32" s="233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54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6"/>
      <c r="BQ32" s="254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6"/>
      <c r="CE32" s="254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6"/>
      <c r="CU32" s="233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5"/>
      <c r="DH32" s="233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5"/>
    </row>
    <row r="33" spans="1:124" s="5" customFormat="1" ht="26.25" customHeight="1">
      <c r="A33" s="250" t="s">
        <v>3</v>
      </c>
      <c r="B33" s="251"/>
      <c r="C33" s="251"/>
      <c r="D33" s="251"/>
      <c r="E33" s="251"/>
      <c r="F33" s="252"/>
      <c r="G33" s="312" t="s">
        <v>174</v>
      </c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3"/>
      <c r="AB33" s="233" t="s">
        <v>38</v>
      </c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5"/>
      <c r="AP33" s="233" t="s">
        <v>38</v>
      </c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330">
        <f>BD34+BD36+BD37+BD38+BD39+BD40</f>
        <v>389513.39</v>
      </c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2"/>
      <c r="BQ33" s="330">
        <f>BQ34+BQ36+BQ37+BQ38+BQ39+BQ40</f>
        <v>389513.39</v>
      </c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2"/>
      <c r="CE33" s="254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6"/>
      <c r="CU33" s="376">
        <f>CU39</f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7"/>
      <c r="DH33" s="233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5"/>
    </row>
    <row r="34" spans="1:124" s="5" customFormat="1" ht="78.75" customHeight="1">
      <c r="A34" s="250" t="s">
        <v>16</v>
      </c>
      <c r="B34" s="251"/>
      <c r="C34" s="251"/>
      <c r="D34" s="251"/>
      <c r="E34" s="251"/>
      <c r="F34" s="252"/>
      <c r="G34" s="312" t="s">
        <v>175</v>
      </c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3"/>
      <c r="AB34" s="233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5"/>
      <c r="AP34" s="233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54">
        <v>22500</v>
      </c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6"/>
      <c r="BQ34" s="254">
        <v>22500</v>
      </c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6"/>
      <c r="CE34" s="254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6"/>
      <c r="CU34" s="233">
        <f>CU39</f>
        <v>0</v>
      </c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5"/>
      <c r="DH34" s="233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5"/>
    </row>
    <row r="35" spans="1:124" s="5" customFormat="1" ht="78.75" customHeight="1">
      <c r="A35" s="250" t="s">
        <v>93</v>
      </c>
      <c r="B35" s="251"/>
      <c r="C35" s="251"/>
      <c r="D35" s="251"/>
      <c r="E35" s="251"/>
      <c r="F35" s="252"/>
      <c r="G35" s="312" t="s">
        <v>176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3"/>
      <c r="AB35" s="233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5"/>
      <c r="AP35" s="233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54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6"/>
      <c r="BQ35" s="254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6"/>
      <c r="CE35" s="254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6"/>
      <c r="CU35" s="233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5"/>
      <c r="DH35" s="233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5"/>
    </row>
    <row r="36" spans="1:124" s="5" customFormat="1" ht="80.25" customHeight="1">
      <c r="A36" s="250" t="s">
        <v>177</v>
      </c>
      <c r="B36" s="251"/>
      <c r="C36" s="251"/>
      <c r="D36" s="251"/>
      <c r="E36" s="251"/>
      <c r="F36" s="252"/>
      <c r="G36" s="312" t="s">
        <v>178</v>
      </c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3"/>
      <c r="AB36" s="233">
        <v>12</v>
      </c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5"/>
      <c r="AP36" s="233">
        <v>4400</v>
      </c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54">
        <f>AB36*AP36</f>
        <v>52800</v>
      </c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6"/>
      <c r="BQ36" s="254">
        <f>BD36</f>
        <v>52800</v>
      </c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6"/>
      <c r="CE36" s="254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6"/>
      <c r="CU36" s="233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5"/>
      <c r="DH36" s="233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5"/>
    </row>
    <row r="37" spans="1:124" s="5" customFormat="1" ht="19.5" customHeight="1">
      <c r="A37" s="250" t="s">
        <v>179</v>
      </c>
      <c r="B37" s="251"/>
      <c r="C37" s="251"/>
      <c r="D37" s="251"/>
      <c r="E37" s="251"/>
      <c r="F37" s="252"/>
      <c r="G37" s="312" t="s">
        <v>180</v>
      </c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3"/>
      <c r="AB37" s="233">
        <v>12</v>
      </c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5"/>
      <c r="AP37" s="233">
        <v>8000</v>
      </c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54">
        <f>AB37*AP37</f>
        <v>96000</v>
      </c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6"/>
      <c r="BQ37" s="254">
        <f>BD37</f>
        <v>96000</v>
      </c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6"/>
      <c r="CE37" s="254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6"/>
      <c r="CU37" s="233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5"/>
      <c r="DH37" s="233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5"/>
    </row>
    <row r="38" spans="1:124" s="5" customFormat="1" ht="41.25" customHeight="1">
      <c r="A38" s="250" t="s">
        <v>181</v>
      </c>
      <c r="B38" s="251"/>
      <c r="C38" s="251"/>
      <c r="D38" s="251"/>
      <c r="E38" s="251"/>
      <c r="F38" s="252"/>
      <c r="G38" s="312" t="s">
        <v>182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3"/>
      <c r="AB38" s="233">
        <v>1</v>
      </c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5"/>
      <c r="AP38" s="233">
        <v>38525</v>
      </c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54">
        <f>AB38*AP38</f>
        <v>38525</v>
      </c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6"/>
      <c r="BQ38" s="254">
        <f>BD38</f>
        <v>38525</v>
      </c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6"/>
      <c r="CE38" s="254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6"/>
      <c r="CU38" s="233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5"/>
      <c r="DH38" s="233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5"/>
    </row>
    <row r="39" spans="1:124" s="5" customFormat="1" ht="27" customHeight="1">
      <c r="A39" s="250" t="s">
        <v>183</v>
      </c>
      <c r="B39" s="251"/>
      <c r="C39" s="251"/>
      <c r="D39" s="251"/>
      <c r="E39" s="251"/>
      <c r="F39" s="252"/>
      <c r="G39" s="312" t="s">
        <v>184</v>
      </c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3"/>
      <c r="AB39" s="233">
        <v>3</v>
      </c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5"/>
      <c r="AP39" s="233">
        <v>78158.26</v>
      </c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54">
        <f>234474.78-54786.39</f>
        <v>179688.39</v>
      </c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6"/>
      <c r="BQ39" s="254">
        <f>BD39-CU39</f>
        <v>179688.39</v>
      </c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6"/>
      <c r="CE39" s="254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6"/>
      <c r="CU39" s="233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5"/>
      <c r="DH39" s="233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5"/>
    </row>
    <row r="40" spans="1:124" s="5" customFormat="1" ht="30" customHeight="1">
      <c r="A40" s="250" t="s">
        <v>185</v>
      </c>
      <c r="B40" s="251"/>
      <c r="C40" s="251"/>
      <c r="D40" s="251"/>
      <c r="E40" s="251"/>
      <c r="F40" s="252"/>
      <c r="G40" s="312" t="s">
        <v>186</v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3"/>
      <c r="AB40" s="233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5"/>
      <c r="AP40" s="233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54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6"/>
      <c r="BQ40" s="254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6"/>
      <c r="CE40" s="254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6"/>
      <c r="CU40" s="233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5"/>
      <c r="DH40" s="233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5"/>
    </row>
    <row r="41" spans="1:124" s="5" customFormat="1" ht="66.75" customHeight="1">
      <c r="A41" s="250" t="s">
        <v>4</v>
      </c>
      <c r="B41" s="251"/>
      <c r="C41" s="251"/>
      <c r="D41" s="251"/>
      <c r="E41" s="251"/>
      <c r="F41" s="252"/>
      <c r="G41" s="312" t="s">
        <v>187</v>
      </c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3"/>
      <c r="AB41" s="233" t="s">
        <v>38</v>
      </c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5"/>
      <c r="AP41" s="233" t="s">
        <v>38</v>
      </c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330">
        <f>BD43+BD44+BD45+BD46+BD47+BD48+BD49</f>
        <v>311433.12</v>
      </c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2"/>
      <c r="BQ41" s="330">
        <f>BQ43+BQ44+BQ45+BQ46+BQ47+BQ48+BQ49</f>
        <v>311433.12</v>
      </c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2"/>
      <c r="CE41" s="254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6"/>
      <c r="CU41" s="233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5"/>
      <c r="DH41" s="233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5"/>
    </row>
    <row r="42" spans="1:124" s="5" customFormat="1" ht="16.5" customHeight="1">
      <c r="A42" s="250" t="s">
        <v>10</v>
      </c>
      <c r="B42" s="251"/>
      <c r="C42" s="251"/>
      <c r="D42" s="251"/>
      <c r="E42" s="251"/>
      <c r="F42" s="252"/>
      <c r="G42" s="312" t="s">
        <v>188</v>
      </c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3"/>
      <c r="AB42" s="233" t="s">
        <v>38</v>
      </c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5"/>
      <c r="AP42" s="233" t="s">
        <v>38</v>
      </c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54" t="s">
        <v>38</v>
      </c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6"/>
      <c r="BQ42" s="254">
        <f>BQ41</f>
        <v>311433.12</v>
      </c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6"/>
      <c r="CE42" s="254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6"/>
      <c r="CU42" s="233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5"/>
      <c r="DH42" s="233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5"/>
    </row>
    <row r="43" spans="1:124" s="5" customFormat="1" ht="16.5" customHeight="1">
      <c r="A43" s="250" t="s">
        <v>11</v>
      </c>
      <c r="B43" s="251"/>
      <c r="C43" s="251"/>
      <c r="D43" s="251"/>
      <c r="E43" s="251"/>
      <c r="F43" s="252"/>
      <c r="G43" s="312" t="s">
        <v>189</v>
      </c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3"/>
      <c r="AB43" s="233">
        <v>12</v>
      </c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5"/>
      <c r="AP43" s="233">
        <v>2500</v>
      </c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54">
        <f aca="true" t="shared" si="0" ref="BD43:BD49">AB43*AP43</f>
        <v>30000</v>
      </c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6"/>
      <c r="BQ43" s="254">
        <f aca="true" t="shared" si="1" ref="BQ43:BQ49">BD43</f>
        <v>30000</v>
      </c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6"/>
      <c r="CE43" s="254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6"/>
      <c r="CU43" s="254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6"/>
      <c r="DH43" s="254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6"/>
    </row>
    <row r="44" spans="1:124" s="5" customFormat="1" ht="41.25" customHeight="1">
      <c r="A44" s="250" t="s">
        <v>190</v>
      </c>
      <c r="B44" s="251"/>
      <c r="C44" s="251"/>
      <c r="D44" s="251"/>
      <c r="E44" s="251"/>
      <c r="F44" s="252"/>
      <c r="G44" s="312" t="s">
        <v>191</v>
      </c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3"/>
      <c r="AB44" s="233">
        <v>12</v>
      </c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5"/>
      <c r="AP44" s="233">
        <v>2900.76</v>
      </c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54">
        <f t="shared" si="0"/>
        <v>34809.12</v>
      </c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6"/>
      <c r="BQ44" s="254">
        <f t="shared" si="1"/>
        <v>34809.12</v>
      </c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6"/>
      <c r="CE44" s="254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6"/>
      <c r="CU44" s="254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6"/>
      <c r="DH44" s="254"/>
      <c r="DI44" s="255"/>
      <c r="DJ44" s="255"/>
      <c r="DK44" s="255"/>
      <c r="DL44" s="255"/>
      <c r="DM44" s="255"/>
      <c r="DN44" s="255"/>
      <c r="DO44" s="255"/>
      <c r="DP44" s="255"/>
      <c r="DQ44" s="255"/>
      <c r="DR44" s="255"/>
      <c r="DS44" s="255"/>
      <c r="DT44" s="256"/>
    </row>
    <row r="45" spans="1:124" s="5" customFormat="1" ht="27.75" customHeight="1">
      <c r="A45" s="250" t="s">
        <v>192</v>
      </c>
      <c r="B45" s="251"/>
      <c r="C45" s="251"/>
      <c r="D45" s="251"/>
      <c r="E45" s="251"/>
      <c r="F45" s="252"/>
      <c r="G45" s="312" t="s">
        <v>193</v>
      </c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3"/>
      <c r="AB45" s="233">
        <v>1</v>
      </c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5"/>
      <c r="AP45" s="233">
        <v>38000</v>
      </c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54">
        <f t="shared" si="0"/>
        <v>38000</v>
      </c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6"/>
      <c r="BQ45" s="254">
        <f t="shared" si="1"/>
        <v>38000</v>
      </c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6"/>
      <c r="CE45" s="254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6"/>
      <c r="CU45" s="254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6"/>
      <c r="DH45" s="254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6"/>
    </row>
    <row r="46" spans="1:124" s="5" customFormat="1" ht="48" customHeight="1">
      <c r="A46" s="250" t="s">
        <v>194</v>
      </c>
      <c r="B46" s="251"/>
      <c r="C46" s="251"/>
      <c r="D46" s="251"/>
      <c r="E46" s="251"/>
      <c r="F46" s="252"/>
      <c r="G46" s="312" t="s">
        <v>195</v>
      </c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3"/>
      <c r="AB46" s="233">
        <v>1</v>
      </c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5"/>
      <c r="AP46" s="233">
        <v>25000</v>
      </c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54">
        <f t="shared" si="0"/>
        <v>25000</v>
      </c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254">
        <f t="shared" si="1"/>
        <v>25000</v>
      </c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6"/>
      <c r="CE46" s="254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6"/>
      <c r="CU46" s="254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6"/>
      <c r="DH46" s="254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6"/>
    </row>
    <row r="47" spans="1:124" s="5" customFormat="1" ht="30" customHeight="1">
      <c r="A47" s="250" t="s">
        <v>196</v>
      </c>
      <c r="B47" s="251"/>
      <c r="C47" s="251"/>
      <c r="D47" s="251"/>
      <c r="E47" s="251"/>
      <c r="F47" s="252"/>
      <c r="G47" s="312" t="s">
        <v>197</v>
      </c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3"/>
      <c r="AB47" s="233">
        <v>1</v>
      </c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5"/>
      <c r="AP47" s="233">
        <v>45000</v>
      </c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54">
        <f t="shared" si="0"/>
        <v>45000</v>
      </c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6"/>
      <c r="BQ47" s="254">
        <f t="shared" si="1"/>
        <v>45000</v>
      </c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6"/>
      <c r="CE47" s="254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6"/>
      <c r="CU47" s="254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6"/>
      <c r="DH47" s="254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6"/>
    </row>
    <row r="48" spans="1:124" s="5" customFormat="1" ht="30" customHeight="1">
      <c r="A48" s="250" t="s">
        <v>198</v>
      </c>
      <c r="B48" s="251"/>
      <c r="C48" s="251"/>
      <c r="D48" s="251"/>
      <c r="E48" s="251"/>
      <c r="F48" s="252"/>
      <c r="G48" s="312" t="s">
        <v>199</v>
      </c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3"/>
      <c r="AB48" s="233">
        <v>12</v>
      </c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5"/>
      <c r="AP48" s="233">
        <v>6552</v>
      </c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54">
        <f t="shared" si="0"/>
        <v>78624</v>
      </c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6"/>
      <c r="BQ48" s="254">
        <f t="shared" si="1"/>
        <v>78624</v>
      </c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6"/>
      <c r="CE48" s="254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6"/>
      <c r="CU48" s="254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6"/>
      <c r="DH48" s="254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6"/>
    </row>
    <row r="49" spans="1:124" s="5" customFormat="1" ht="30" customHeight="1">
      <c r="A49" s="250" t="s">
        <v>200</v>
      </c>
      <c r="B49" s="251"/>
      <c r="C49" s="251"/>
      <c r="D49" s="251"/>
      <c r="E49" s="251"/>
      <c r="F49" s="252"/>
      <c r="G49" s="312" t="s">
        <v>201</v>
      </c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3"/>
      <c r="AB49" s="233">
        <v>20</v>
      </c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5"/>
      <c r="AP49" s="233">
        <v>3000</v>
      </c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54">
        <f t="shared" si="0"/>
        <v>60000</v>
      </c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6"/>
      <c r="BQ49" s="254">
        <f t="shared" si="1"/>
        <v>60000</v>
      </c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6"/>
      <c r="CE49" s="254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6"/>
      <c r="CU49" s="254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6"/>
      <c r="DH49" s="254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6"/>
    </row>
    <row r="50" spans="1:124" s="5" customFormat="1" ht="26.25" customHeight="1">
      <c r="A50" s="250" t="s">
        <v>5</v>
      </c>
      <c r="B50" s="251"/>
      <c r="C50" s="251"/>
      <c r="D50" s="251"/>
      <c r="E50" s="251"/>
      <c r="F50" s="252"/>
      <c r="G50" s="312" t="s">
        <v>202</v>
      </c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3"/>
      <c r="AB50" s="233" t="s">
        <v>38</v>
      </c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5"/>
      <c r="AP50" s="233" t="s">
        <v>38</v>
      </c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330">
        <f>BD52+BD53</f>
        <v>177800</v>
      </c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2"/>
      <c r="BQ50" s="330">
        <f>BQ52+BQ53</f>
        <v>177800</v>
      </c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2"/>
      <c r="CE50" s="254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6"/>
      <c r="CU50" s="254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6"/>
      <c r="DH50" s="254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6"/>
    </row>
    <row r="51" spans="1:124" s="5" customFormat="1" ht="16.5" customHeight="1">
      <c r="A51" s="250" t="s">
        <v>203</v>
      </c>
      <c r="B51" s="251"/>
      <c r="C51" s="251"/>
      <c r="D51" s="251"/>
      <c r="E51" s="251"/>
      <c r="F51" s="252"/>
      <c r="G51" s="312" t="s">
        <v>188</v>
      </c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3"/>
      <c r="AB51" s="233" t="s">
        <v>38</v>
      </c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5"/>
      <c r="AP51" s="233" t="s">
        <v>38</v>
      </c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54" t="s">
        <v>38</v>
      </c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6"/>
      <c r="BQ51" s="254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6"/>
      <c r="CE51" s="254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6"/>
      <c r="CU51" s="254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6"/>
      <c r="DH51" s="254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6"/>
    </row>
    <row r="52" spans="1:124" s="5" customFormat="1" ht="16.5" customHeight="1">
      <c r="A52" s="250"/>
      <c r="B52" s="251"/>
      <c r="C52" s="251"/>
      <c r="D52" s="251"/>
      <c r="E52" s="251"/>
      <c r="F52" s="252"/>
      <c r="G52" s="312" t="s">
        <v>204</v>
      </c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3"/>
      <c r="AB52" s="233">
        <v>20</v>
      </c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5"/>
      <c r="AP52" s="233">
        <v>2500</v>
      </c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54">
        <f>AB52*AP52</f>
        <v>50000</v>
      </c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6"/>
      <c r="BQ52" s="254">
        <f>BD52</f>
        <v>50000</v>
      </c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6"/>
      <c r="CE52" s="254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6"/>
      <c r="CU52" s="254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6"/>
      <c r="DH52" s="254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6"/>
    </row>
    <row r="53" spans="1:124" s="5" customFormat="1" ht="31.5" customHeight="1">
      <c r="A53" s="250"/>
      <c r="B53" s="251"/>
      <c r="C53" s="251"/>
      <c r="D53" s="251"/>
      <c r="E53" s="251"/>
      <c r="F53" s="252"/>
      <c r="G53" s="312" t="s">
        <v>205</v>
      </c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3"/>
      <c r="AB53" s="233">
        <v>12</v>
      </c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5"/>
      <c r="AP53" s="233">
        <v>10650</v>
      </c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54">
        <f>AB53*AP53</f>
        <v>127800</v>
      </c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6"/>
      <c r="BQ53" s="254">
        <f>BD53</f>
        <v>127800</v>
      </c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6"/>
      <c r="CE53" s="254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6"/>
      <c r="CU53" s="254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6"/>
      <c r="DH53" s="254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6"/>
    </row>
    <row r="54" spans="1:124" s="5" customFormat="1" ht="16.5" customHeight="1">
      <c r="A54" s="250"/>
      <c r="B54" s="251"/>
      <c r="C54" s="251"/>
      <c r="D54" s="251"/>
      <c r="E54" s="251"/>
      <c r="F54" s="25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3"/>
      <c r="AB54" s="233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5"/>
      <c r="AP54" s="233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54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6"/>
      <c r="BQ54" s="330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2"/>
      <c r="CE54" s="254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6"/>
      <c r="CU54" s="254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6"/>
      <c r="DH54" s="254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6"/>
    </row>
    <row r="55" spans="1:124" s="5" customFormat="1" ht="16.5" customHeight="1">
      <c r="A55" s="250"/>
      <c r="B55" s="251"/>
      <c r="C55" s="251"/>
      <c r="D55" s="251"/>
      <c r="E55" s="251"/>
      <c r="F55" s="25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3"/>
      <c r="AB55" s="233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5"/>
      <c r="AP55" s="233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54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6"/>
      <c r="BQ55" s="254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6"/>
      <c r="CE55" s="254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6"/>
      <c r="CU55" s="254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6"/>
      <c r="DH55" s="254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6"/>
    </row>
    <row r="56" spans="1:149" s="5" customFormat="1" ht="16.5" customHeight="1">
      <c r="A56" s="250"/>
      <c r="B56" s="251"/>
      <c r="C56" s="251"/>
      <c r="D56" s="251"/>
      <c r="E56" s="251"/>
      <c r="F56" s="25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3"/>
      <c r="AB56" s="233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5"/>
      <c r="AP56" s="233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54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6"/>
      <c r="BQ56" s="254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6"/>
      <c r="CE56" s="254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6"/>
      <c r="CU56" s="254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6"/>
      <c r="DH56" s="254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6"/>
      <c r="ER56" s="41"/>
      <c r="ES56" s="6"/>
    </row>
    <row r="57" spans="1:124" s="5" customFormat="1" ht="16.5" customHeight="1">
      <c r="A57" s="240" t="s">
        <v>73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4"/>
      <c r="BD57" s="330">
        <f>BD22+BD29+BD33+BD41+BD50</f>
        <v>2157298.1900000004</v>
      </c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2"/>
      <c r="BQ57" s="330">
        <f>BQ22+BQ29+BQ33+BQ41+BQ50</f>
        <v>2157298.1900000004</v>
      </c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2"/>
      <c r="CE57" s="254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6"/>
      <c r="CU57" s="330">
        <f>CU33</f>
        <v>0</v>
      </c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1"/>
      <c r="DG57" s="332"/>
      <c r="DH57" s="254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6"/>
    </row>
  </sheetData>
  <mergeCells count="421">
    <mergeCell ref="DH6:DT6"/>
    <mergeCell ref="A7:F7"/>
    <mergeCell ref="G7:Z7"/>
    <mergeCell ref="AA7:AN7"/>
    <mergeCell ref="AO7:BB7"/>
    <mergeCell ref="BC7:BP7"/>
    <mergeCell ref="BQ7:CD7"/>
    <mergeCell ref="CE7:CT7"/>
    <mergeCell ref="CU7:DG7"/>
    <mergeCell ref="DH7:DT7"/>
    <mergeCell ref="A4:F6"/>
    <mergeCell ref="G4:Z6"/>
    <mergeCell ref="AA4:AN6"/>
    <mergeCell ref="AO4:BB6"/>
    <mergeCell ref="BC4:BP6"/>
    <mergeCell ref="BQ4:DT4"/>
    <mergeCell ref="BQ5:CD6"/>
    <mergeCell ref="CE5:CT6"/>
    <mergeCell ref="CU5:DT5"/>
    <mergeCell ref="CU6:DG6"/>
    <mergeCell ref="CE8:CT8"/>
    <mergeCell ref="CU8:DG8"/>
    <mergeCell ref="DH8:DT8"/>
    <mergeCell ref="A9:F9"/>
    <mergeCell ref="G9:Z9"/>
    <mergeCell ref="AA9:AN9"/>
    <mergeCell ref="AO9:BB9"/>
    <mergeCell ref="BC9:BP9"/>
    <mergeCell ref="BQ9:CD9"/>
    <mergeCell ref="CE9:CT9"/>
    <mergeCell ref="A8:F8"/>
    <mergeCell ref="G8:Z8"/>
    <mergeCell ref="AA8:AN8"/>
    <mergeCell ref="AO8:BB8"/>
    <mergeCell ref="BC8:BP8"/>
    <mergeCell ref="BQ8:CD8"/>
    <mergeCell ref="CU9:DG9"/>
    <mergeCell ref="DH9:DT9"/>
    <mergeCell ref="A10:F10"/>
    <mergeCell ref="G10:Z10"/>
    <mergeCell ref="AA10:AN10"/>
    <mergeCell ref="AO10:BB10"/>
    <mergeCell ref="BC10:BP10"/>
    <mergeCell ref="BQ10:CD10"/>
    <mergeCell ref="CE10:CT10"/>
    <mergeCell ref="CU10:DG10"/>
    <mergeCell ref="DH10:DT10"/>
    <mergeCell ref="A11:F11"/>
    <mergeCell ref="G11:Z11"/>
    <mergeCell ref="AA11:AN11"/>
    <mergeCell ref="AO11:BB11"/>
    <mergeCell ref="BC11:BP11"/>
    <mergeCell ref="BQ11:CD11"/>
    <mergeCell ref="CE11:CT11"/>
    <mergeCell ref="CU11:DG11"/>
    <mergeCell ref="DH11:DT11"/>
    <mergeCell ref="CU13:DG13"/>
    <mergeCell ref="DH13:DT13"/>
    <mergeCell ref="A14:BB14"/>
    <mergeCell ref="BC14:BP14"/>
    <mergeCell ref="BQ14:CD14"/>
    <mergeCell ref="CE14:CT14"/>
    <mergeCell ref="CU14:DG14"/>
    <mergeCell ref="DH14:DT14"/>
    <mergeCell ref="CE12:CT12"/>
    <mergeCell ref="CU12:DG12"/>
    <mergeCell ref="DH12:DT12"/>
    <mergeCell ref="A13:F13"/>
    <mergeCell ref="G13:Z13"/>
    <mergeCell ref="AA13:AN13"/>
    <mergeCell ref="AO13:BB13"/>
    <mergeCell ref="BC13:BP13"/>
    <mergeCell ref="BQ13:CD13"/>
    <mergeCell ref="CE13:CT13"/>
    <mergeCell ref="A12:F12"/>
    <mergeCell ref="G12:Z12"/>
    <mergeCell ref="AA12:AN12"/>
    <mergeCell ref="AO12:BB12"/>
    <mergeCell ref="BC12:BP12"/>
    <mergeCell ref="BQ12:CD1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CU21:DG21"/>
    <mergeCell ref="DH21:DT21"/>
    <mergeCell ref="A18:F20"/>
    <mergeCell ref="G18:AA20"/>
    <mergeCell ref="AB18:AO20"/>
    <mergeCell ref="AP18:BC20"/>
    <mergeCell ref="BD18:BP20"/>
    <mergeCell ref="BQ18:DT18"/>
    <mergeCell ref="BQ19:CD20"/>
    <mergeCell ref="CE19:CT20"/>
    <mergeCell ref="CU19:DT19"/>
    <mergeCell ref="CU20:DG20"/>
    <mergeCell ref="CE22:CT22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A22:F22"/>
    <mergeCell ref="G22:AA22"/>
    <mergeCell ref="AB22:AO22"/>
    <mergeCell ref="AP22:BC22"/>
    <mergeCell ref="BD22:BP22"/>
    <mergeCell ref="BQ22:CD22"/>
    <mergeCell ref="CU23:DG23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A26:F26"/>
    <mergeCell ref="G26:AA26"/>
    <mergeCell ref="AB26:AO26"/>
    <mergeCell ref="AP26:BC26"/>
    <mergeCell ref="BD26:BP26"/>
    <mergeCell ref="BQ26:CD26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29:F29"/>
    <mergeCell ref="G29:AA29"/>
    <mergeCell ref="AB29:AO29"/>
    <mergeCell ref="AP29:BC29"/>
    <mergeCell ref="BD29:BP29"/>
    <mergeCell ref="BQ29:CD29"/>
    <mergeCell ref="CE29:CT29"/>
    <mergeCell ref="CU29:DG29"/>
    <mergeCell ref="DH29:DT29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A30:F30"/>
    <mergeCell ref="G30:AA30"/>
    <mergeCell ref="AB30:AO30"/>
    <mergeCell ref="AP30:BC30"/>
    <mergeCell ref="BD30:BP30"/>
    <mergeCell ref="BQ30:CD30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A34:F34"/>
    <mergeCell ref="G34:AA34"/>
    <mergeCell ref="AB34:AO34"/>
    <mergeCell ref="AP34:BC34"/>
    <mergeCell ref="BD34:BP34"/>
    <mergeCell ref="BQ34:CD34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A38:F38"/>
    <mergeCell ref="G38:AA38"/>
    <mergeCell ref="AB38:AO38"/>
    <mergeCell ref="AP38:BC38"/>
    <mergeCell ref="BD38:BP38"/>
    <mergeCell ref="BQ38:CD38"/>
    <mergeCell ref="CU39:DG39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CE42:CT42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A42:F42"/>
    <mergeCell ref="G42:AA42"/>
    <mergeCell ref="AB42:AO42"/>
    <mergeCell ref="AP42:BC42"/>
    <mergeCell ref="BD42:BP42"/>
    <mergeCell ref="BQ42:CD42"/>
    <mergeCell ref="CU43:DG43"/>
    <mergeCell ref="DH43:DT4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A46:F46"/>
    <mergeCell ref="G46:AA46"/>
    <mergeCell ref="AB46:AO46"/>
    <mergeCell ref="AP46:BC46"/>
    <mergeCell ref="BD46:BP46"/>
    <mergeCell ref="BQ46:CD46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A49:F49"/>
    <mergeCell ref="G49:AA49"/>
    <mergeCell ref="AB49:AO49"/>
    <mergeCell ref="AP49:BC49"/>
    <mergeCell ref="BD49:BP49"/>
    <mergeCell ref="BQ49:CD49"/>
    <mergeCell ref="CE49:CT49"/>
    <mergeCell ref="CU49:DG49"/>
    <mergeCell ref="DH49:DT49"/>
    <mergeCell ref="CE50:CT50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A50:F50"/>
    <mergeCell ref="G50:AA50"/>
    <mergeCell ref="AB50:AO50"/>
    <mergeCell ref="AP50:BC50"/>
    <mergeCell ref="BD50:BP50"/>
    <mergeCell ref="BQ50:CD50"/>
    <mergeCell ref="CU51:DG51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DH53:DT53"/>
    <mergeCell ref="CE54:CT54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A54:F54"/>
    <mergeCell ref="G54:AA54"/>
    <mergeCell ref="AB54:AO54"/>
    <mergeCell ref="AP54:BC54"/>
    <mergeCell ref="BD54:BP54"/>
    <mergeCell ref="BQ54:CD54"/>
    <mergeCell ref="DH56:DT56"/>
    <mergeCell ref="A57:BC57"/>
    <mergeCell ref="BD57:BP57"/>
    <mergeCell ref="BQ57:CD57"/>
    <mergeCell ref="CE57:CT57"/>
    <mergeCell ref="CU57:DG57"/>
    <mergeCell ref="DH57:DT57"/>
    <mergeCell ref="CU55:DG55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85" r:id="rId1"/>
  <rowBreaks count="1" manualBreakCount="1">
    <brk id="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EH28"/>
  <sheetViews>
    <sheetView view="pageBreakPreview" zoomScaleSheetLayoutView="100" workbookViewId="0" topLeftCell="A16">
      <selection activeCell="BB18" sqref="BB18:BO18"/>
    </sheetView>
  </sheetViews>
  <sheetFormatPr defaultColWidth="0.85546875" defaultRowHeight="15"/>
  <cols>
    <col min="1" max="66" width="0.85546875" style="7" customWidth="1"/>
    <col min="67" max="67" width="2.28125" style="7" customWidth="1"/>
    <col min="68" max="77" width="0.85546875" style="7" customWidth="1"/>
    <col min="78" max="78" width="4.28125" style="7" customWidth="1"/>
    <col min="79" max="90" width="0.85546875" style="7" customWidth="1"/>
    <col min="91" max="91" width="5.00390625" style="7" customWidth="1"/>
    <col min="92" max="109" width="0.85546875" style="7" customWidth="1"/>
    <col min="110" max="110" width="0.71875" style="7" customWidth="1"/>
    <col min="111" max="111" width="0.85546875" style="7" hidden="1" customWidth="1"/>
    <col min="112" max="333" width="0.85546875" style="7" customWidth="1"/>
    <col min="334" max="334" width="2.28125" style="7" customWidth="1"/>
    <col min="335" max="346" width="0.85546875" style="7" customWidth="1"/>
    <col min="347" max="347" width="2.28125" style="7" customWidth="1"/>
    <col min="348" max="365" width="0.85546875" style="7" customWidth="1"/>
    <col min="366" max="366" width="0.71875" style="7" customWidth="1"/>
    <col min="367" max="367" width="0.85546875" style="7" hidden="1" customWidth="1"/>
    <col min="368" max="589" width="0.85546875" style="7" customWidth="1"/>
    <col min="590" max="590" width="2.28125" style="7" customWidth="1"/>
    <col min="591" max="602" width="0.85546875" style="7" customWidth="1"/>
    <col min="603" max="603" width="2.28125" style="7" customWidth="1"/>
    <col min="604" max="621" width="0.85546875" style="7" customWidth="1"/>
    <col min="622" max="622" width="0.71875" style="7" customWidth="1"/>
    <col min="623" max="623" width="0.85546875" style="7" hidden="1" customWidth="1"/>
    <col min="624" max="845" width="0.85546875" style="7" customWidth="1"/>
    <col min="846" max="846" width="2.28125" style="7" customWidth="1"/>
    <col min="847" max="858" width="0.85546875" style="7" customWidth="1"/>
    <col min="859" max="859" width="2.28125" style="7" customWidth="1"/>
    <col min="860" max="877" width="0.85546875" style="7" customWidth="1"/>
    <col min="878" max="878" width="0.71875" style="7" customWidth="1"/>
    <col min="879" max="879" width="0.85546875" style="7" hidden="1" customWidth="1"/>
    <col min="880" max="1101" width="0.85546875" style="7" customWidth="1"/>
    <col min="1102" max="1102" width="2.28125" style="7" customWidth="1"/>
    <col min="1103" max="1114" width="0.85546875" style="7" customWidth="1"/>
    <col min="1115" max="1115" width="2.28125" style="7" customWidth="1"/>
    <col min="1116" max="1133" width="0.85546875" style="7" customWidth="1"/>
    <col min="1134" max="1134" width="0.71875" style="7" customWidth="1"/>
    <col min="1135" max="1135" width="0.85546875" style="7" hidden="1" customWidth="1"/>
    <col min="1136" max="1357" width="0.85546875" style="7" customWidth="1"/>
    <col min="1358" max="1358" width="2.28125" style="7" customWidth="1"/>
    <col min="1359" max="1370" width="0.85546875" style="7" customWidth="1"/>
    <col min="1371" max="1371" width="2.28125" style="7" customWidth="1"/>
    <col min="1372" max="1389" width="0.85546875" style="7" customWidth="1"/>
    <col min="1390" max="1390" width="0.71875" style="7" customWidth="1"/>
    <col min="1391" max="1391" width="0.85546875" style="7" hidden="1" customWidth="1"/>
    <col min="1392" max="1613" width="0.85546875" style="7" customWidth="1"/>
    <col min="1614" max="1614" width="2.28125" style="7" customWidth="1"/>
    <col min="1615" max="1626" width="0.85546875" style="7" customWidth="1"/>
    <col min="1627" max="1627" width="2.28125" style="7" customWidth="1"/>
    <col min="1628" max="1645" width="0.85546875" style="7" customWidth="1"/>
    <col min="1646" max="1646" width="0.71875" style="7" customWidth="1"/>
    <col min="1647" max="1647" width="0.85546875" style="7" hidden="1" customWidth="1"/>
    <col min="1648" max="1869" width="0.85546875" style="7" customWidth="1"/>
    <col min="1870" max="1870" width="2.28125" style="7" customWidth="1"/>
    <col min="1871" max="1882" width="0.85546875" style="7" customWidth="1"/>
    <col min="1883" max="1883" width="2.28125" style="7" customWidth="1"/>
    <col min="1884" max="1901" width="0.85546875" style="7" customWidth="1"/>
    <col min="1902" max="1902" width="0.71875" style="7" customWidth="1"/>
    <col min="1903" max="1903" width="0.85546875" style="7" hidden="1" customWidth="1"/>
    <col min="1904" max="2125" width="0.85546875" style="7" customWidth="1"/>
    <col min="2126" max="2126" width="2.28125" style="7" customWidth="1"/>
    <col min="2127" max="2138" width="0.85546875" style="7" customWidth="1"/>
    <col min="2139" max="2139" width="2.28125" style="7" customWidth="1"/>
    <col min="2140" max="2157" width="0.85546875" style="7" customWidth="1"/>
    <col min="2158" max="2158" width="0.71875" style="7" customWidth="1"/>
    <col min="2159" max="2159" width="0.85546875" style="7" hidden="1" customWidth="1"/>
    <col min="2160" max="2381" width="0.85546875" style="7" customWidth="1"/>
    <col min="2382" max="2382" width="2.28125" style="7" customWidth="1"/>
    <col min="2383" max="2394" width="0.85546875" style="7" customWidth="1"/>
    <col min="2395" max="2395" width="2.28125" style="7" customWidth="1"/>
    <col min="2396" max="2413" width="0.85546875" style="7" customWidth="1"/>
    <col min="2414" max="2414" width="0.71875" style="7" customWidth="1"/>
    <col min="2415" max="2415" width="0.85546875" style="7" hidden="1" customWidth="1"/>
    <col min="2416" max="2637" width="0.85546875" style="7" customWidth="1"/>
    <col min="2638" max="2638" width="2.28125" style="7" customWidth="1"/>
    <col min="2639" max="2650" width="0.85546875" style="7" customWidth="1"/>
    <col min="2651" max="2651" width="2.28125" style="7" customWidth="1"/>
    <col min="2652" max="2669" width="0.85546875" style="7" customWidth="1"/>
    <col min="2670" max="2670" width="0.71875" style="7" customWidth="1"/>
    <col min="2671" max="2671" width="0.85546875" style="7" hidden="1" customWidth="1"/>
    <col min="2672" max="2893" width="0.85546875" style="7" customWidth="1"/>
    <col min="2894" max="2894" width="2.28125" style="7" customWidth="1"/>
    <col min="2895" max="2906" width="0.85546875" style="7" customWidth="1"/>
    <col min="2907" max="2907" width="2.28125" style="7" customWidth="1"/>
    <col min="2908" max="2925" width="0.85546875" style="7" customWidth="1"/>
    <col min="2926" max="2926" width="0.71875" style="7" customWidth="1"/>
    <col min="2927" max="2927" width="0.85546875" style="7" hidden="1" customWidth="1"/>
    <col min="2928" max="3149" width="0.85546875" style="7" customWidth="1"/>
    <col min="3150" max="3150" width="2.28125" style="7" customWidth="1"/>
    <col min="3151" max="3162" width="0.85546875" style="7" customWidth="1"/>
    <col min="3163" max="3163" width="2.28125" style="7" customWidth="1"/>
    <col min="3164" max="3181" width="0.85546875" style="7" customWidth="1"/>
    <col min="3182" max="3182" width="0.71875" style="7" customWidth="1"/>
    <col min="3183" max="3183" width="0.85546875" style="7" hidden="1" customWidth="1"/>
    <col min="3184" max="3405" width="0.85546875" style="7" customWidth="1"/>
    <col min="3406" max="3406" width="2.28125" style="7" customWidth="1"/>
    <col min="3407" max="3418" width="0.85546875" style="7" customWidth="1"/>
    <col min="3419" max="3419" width="2.28125" style="7" customWidth="1"/>
    <col min="3420" max="3437" width="0.85546875" style="7" customWidth="1"/>
    <col min="3438" max="3438" width="0.71875" style="7" customWidth="1"/>
    <col min="3439" max="3439" width="0.85546875" style="7" hidden="1" customWidth="1"/>
    <col min="3440" max="3661" width="0.85546875" style="7" customWidth="1"/>
    <col min="3662" max="3662" width="2.28125" style="7" customWidth="1"/>
    <col min="3663" max="3674" width="0.85546875" style="7" customWidth="1"/>
    <col min="3675" max="3675" width="2.28125" style="7" customWidth="1"/>
    <col min="3676" max="3693" width="0.85546875" style="7" customWidth="1"/>
    <col min="3694" max="3694" width="0.71875" style="7" customWidth="1"/>
    <col min="3695" max="3695" width="0.85546875" style="7" hidden="1" customWidth="1"/>
    <col min="3696" max="3917" width="0.85546875" style="7" customWidth="1"/>
    <col min="3918" max="3918" width="2.28125" style="7" customWidth="1"/>
    <col min="3919" max="3930" width="0.85546875" style="7" customWidth="1"/>
    <col min="3931" max="3931" width="2.28125" style="7" customWidth="1"/>
    <col min="3932" max="3949" width="0.85546875" style="7" customWidth="1"/>
    <col min="3950" max="3950" width="0.71875" style="7" customWidth="1"/>
    <col min="3951" max="3951" width="0.85546875" style="7" hidden="1" customWidth="1"/>
    <col min="3952" max="4173" width="0.85546875" style="7" customWidth="1"/>
    <col min="4174" max="4174" width="2.28125" style="7" customWidth="1"/>
    <col min="4175" max="4186" width="0.85546875" style="7" customWidth="1"/>
    <col min="4187" max="4187" width="2.28125" style="7" customWidth="1"/>
    <col min="4188" max="4205" width="0.85546875" style="7" customWidth="1"/>
    <col min="4206" max="4206" width="0.71875" style="7" customWidth="1"/>
    <col min="4207" max="4207" width="0.85546875" style="7" hidden="1" customWidth="1"/>
    <col min="4208" max="4429" width="0.85546875" style="7" customWidth="1"/>
    <col min="4430" max="4430" width="2.28125" style="7" customWidth="1"/>
    <col min="4431" max="4442" width="0.85546875" style="7" customWidth="1"/>
    <col min="4443" max="4443" width="2.28125" style="7" customWidth="1"/>
    <col min="4444" max="4461" width="0.85546875" style="7" customWidth="1"/>
    <col min="4462" max="4462" width="0.71875" style="7" customWidth="1"/>
    <col min="4463" max="4463" width="0.85546875" style="7" hidden="1" customWidth="1"/>
    <col min="4464" max="4685" width="0.85546875" style="7" customWidth="1"/>
    <col min="4686" max="4686" width="2.28125" style="7" customWidth="1"/>
    <col min="4687" max="4698" width="0.85546875" style="7" customWidth="1"/>
    <col min="4699" max="4699" width="2.28125" style="7" customWidth="1"/>
    <col min="4700" max="4717" width="0.85546875" style="7" customWidth="1"/>
    <col min="4718" max="4718" width="0.71875" style="7" customWidth="1"/>
    <col min="4719" max="4719" width="0.85546875" style="7" hidden="1" customWidth="1"/>
    <col min="4720" max="4941" width="0.85546875" style="7" customWidth="1"/>
    <col min="4942" max="4942" width="2.28125" style="7" customWidth="1"/>
    <col min="4943" max="4954" width="0.85546875" style="7" customWidth="1"/>
    <col min="4955" max="4955" width="2.28125" style="7" customWidth="1"/>
    <col min="4956" max="4973" width="0.85546875" style="7" customWidth="1"/>
    <col min="4974" max="4974" width="0.71875" style="7" customWidth="1"/>
    <col min="4975" max="4975" width="0.85546875" style="7" hidden="1" customWidth="1"/>
    <col min="4976" max="5197" width="0.85546875" style="7" customWidth="1"/>
    <col min="5198" max="5198" width="2.28125" style="7" customWidth="1"/>
    <col min="5199" max="5210" width="0.85546875" style="7" customWidth="1"/>
    <col min="5211" max="5211" width="2.28125" style="7" customWidth="1"/>
    <col min="5212" max="5229" width="0.85546875" style="7" customWidth="1"/>
    <col min="5230" max="5230" width="0.71875" style="7" customWidth="1"/>
    <col min="5231" max="5231" width="0.85546875" style="7" hidden="1" customWidth="1"/>
    <col min="5232" max="5453" width="0.85546875" style="7" customWidth="1"/>
    <col min="5454" max="5454" width="2.28125" style="7" customWidth="1"/>
    <col min="5455" max="5466" width="0.85546875" style="7" customWidth="1"/>
    <col min="5467" max="5467" width="2.28125" style="7" customWidth="1"/>
    <col min="5468" max="5485" width="0.85546875" style="7" customWidth="1"/>
    <col min="5486" max="5486" width="0.71875" style="7" customWidth="1"/>
    <col min="5487" max="5487" width="0.85546875" style="7" hidden="1" customWidth="1"/>
    <col min="5488" max="5709" width="0.85546875" style="7" customWidth="1"/>
    <col min="5710" max="5710" width="2.28125" style="7" customWidth="1"/>
    <col min="5711" max="5722" width="0.85546875" style="7" customWidth="1"/>
    <col min="5723" max="5723" width="2.28125" style="7" customWidth="1"/>
    <col min="5724" max="5741" width="0.85546875" style="7" customWidth="1"/>
    <col min="5742" max="5742" width="0.71875" style="7" customWidth="1"/>
    <col min="5743" max="5743" width="0.85546875" style="7" hidden="1" customWidth="1"/>
    <col min="5744" max="5965" width="0.85546875" style="7" customWidth="1"/>
    <col min="5966" max="5966" width="2.28125" style="7" customWidth="1"/>
    <col min="5967" max="5978" width="0.85546875" style="7" customWidth="1"/>
    <col min="5979" max="5979" width="2.28125" style="7" customWidth="1"/>
    <col min="5980" max="5997" width="0.85546875" style="7" customWidth="1"/>
    <col min="5998" max="5998" width="0.71875" style="7" customWidth="1"/>
    <col min="5999" max="5999" width="0.85546875" style="7" hidden="1" customWidth="1"/>
    <col min="6000" max="6221" width="0.85546875" style="7" customWidth="1"/>
    <col min="6222" max="6222" width="2.28125" style="7" customWidth="1"/>
    <col min="6223" max="6234" width="0.85546875" style="7" customWidth="1"/>
    <col min="6235" max="6235" width="2.28125" style="7" customWidth="1"/>
    <col min="6236" max="6253" width="0.85546875" style="7" customWidth="1"/>
    <col min="6254" max="6254" width="0.71875" style="7" customWidth="1"/>
    <col min="6255" max="6255" width="0.85546875" style="7" hidden="1" customWidth="1"/>
    <col min="6256" max="6477" width="0.85546875" style="7" customWidth="1"/>
    <col min="6478" max="6478" width="2.28125" style="7" customWidth="1"/>
    <col min="6479" max="6490" width="0.85546875" style="7" customWidth="1"/>
    <col min="6491" max="6491" width="2.28125" style="7" customWidth="1"/>
    <col min="6492" max="6509" width="0.85546875" style="7" customWidth="1"/>
    <col min="6510" max="6510" width="0.71875" style="7" customWidth="1"/>
    <col min="6511" max="6511" width="0.85546875" style="7" hidden="1" customWidth="1"/>
    <col min="6512" max="6733" width="0.85546875" style="7" customWidth="1"/>
    <col min="6734" max="6734" width="2.28125" style="7" customWidth="1"/>
    <col min="6735" max="6746" width="0.85546875" style="7" customWidth="1"/>
    <col min="6747" max="6747" width="2.28125" style="7" customWidth="1"/>
    <col min="6748" max="6765" width="0.85546875" style="7" customWidth="1"/>
    <col min="6766" max="6766" width="0.71875" style="7" customWidth="1"/>
    <col min="6767" max="6767" width="0.85546875" style="7" hidden="1" customWidth="1"/>
    <col min="6768" max="6989" width="0.85546875" style="7" customWidth="1"/>
    <col min="6990" max="6990" width="2.28125" style="7" customWidth="1"/>
    <col min="6991" max="7002" width="0.85546875" style="7" customWidth="1"/>
    <col min="7003" max="7003" width="2.28125" style="7" customWidth="1"/>
    <col min="7004" max="7021" width="0.85546875" style="7" customWidth="1"/>
    <col min="7022" max="7022" width="0.71875" style="7" customWidth="1"/>
    <col min="7023" max="7023" width="0.85546875" style="7" hidden="1" customWidth="1"/>
    <col min="7024" max="7245" width="0.85546875" style="7" customWidth="1"/>
    <col min="7246" max="7246" width="2.28125" style="7" customWidth="1"/>
    <col min="7247" max="7258" width="0.85546875" style="7" customWidth="1"/>
    <col min="7259" max="7259" width="2.28125" style="7" customWidth="1"/>
    <col min="7260" max="7277" width="0.85546875" style="7" customWidth="1"/>
    <col min="7278" max="7278" width="0.71875" style="7" customWidth="1"/>
    <col min="7279" max="7279" width="0.85546875" style="7" hidden="1" customWidth="1"/>
    <col min="7280" max="7501" width="0.85546875" style="7" customWidth="1"/>
    <col min="7502" max="7502" width="2.28125" style="7" customWidth="1"/>
    <col min="7503" max="7514" width="0.85546875" style="7" customWidth="1"/>
    <col min="7515" max="7515" width="2.28125" style="7" customWidth="1"/>
    <col min="7516" max="7533" width="0.85546875" style="7" customWidth="1"/>
    <col min="7534" max="7534" width="0.71875" style="7" customWidth="1"/>
    <col min="7535" max="7535" width="0.85546875" style="7" hidden="1" customWidth="1"/>
    <col min="7536" max="7757" width="0.85546875" style="7" customWidth="1"/>
    <col min="7758" max="7758" width="2.28125" style="7" customWidth="1"/>
    <col min="7759" max="7770" width="0.85546875" style="7" customWidth="1"/>
    <col min="7771" max="7771" width="2.28125" style="7" customWidth="1"/>
    <col min="7772" max="7789" width="0.85546875" style="7" customWidth="1"/>
    <col min="7790" max="7790" width="0.71875" style="7" customWidth="1"/>
    <col min="7791" max="7791" width="0.85546875" style="7" hidden="1" customWidth="1"/>
    <col min="7792" max="8013" width="0.85546875" style="7" customWidth="1"/>
    <col min="8014" max="8014" width="2.28125" style="7" customWidth="1"/>
    <col min="8015" max="8026" width="0.85546875" style="7" customWidth="1"/>
    <col min="8027" max="8027" width="2.28125" style="7" customWidth="1"/>
    <col min="8028" max="8045" width="0.85546875" style="7" customWidth="1"/>
    <col min="8046" max="8046" width="0.71875" style="7" customWidth="1"/>
    <col min="8047" max="8047" width="0.85546875" style="7" hidden="1" customWidth="1"/>
    <col min="8048" max="8269" width="0.85546875" style="7" customWidth="1"/>
    <col min="8270" max="8270" width="2.28125" style="7" customWidth="1"/>
    <col min="8271" max="8282" width="0.85546875" style="7" customWidth="1"/>
    <col min="8283" max="8283" width="2.28125" style="7" customWidth="1"/>
    <col min="8284" max="8301" width="0.85546875" style="7" customWidth="1"/>
    <col min="8302" max="8302" width="0.71875" style="7" customWidth="1"/>
    <col min="8303" max="8303" width="0.85546875" style="7" hidden="1" customWidth="1"/>
    <col min="8304" max="8525" width="0.85546875" style="7" customWidth="1"/>
    <col min="8526" max="8526" width="2.28125" style="7" customWidth="1"/>
    <col min="8527" max="8538" width="0.85546875" style="7" customWidth="1"/>
    <col min="8539" max="8539" width="2.28125" style="7" customWidth="1"/>
    <col min="8540" max="8557" width="0.85546875" style="7" customWidth="1"/>
    <col min="8558" max="8558" width="0.71875" style="7" customWidth="1"/>
    <col min="8559" max="8559" width="0.85546875" style="7" hidden="1" customWidth="1"/>
    <col min="8560" max="8781" width="0.85546875" style="7" customWidth="1"/>
    <col min="8782" max="8782" width="2.28125" style="7" customWidth="1"/>
    <col min="8783" max="8794" width="0.85546875" style="7" customWidth="1"/>
    <col min="8795" max="8795" width="2.28125" style="7" customWidth="1"/>
    <col min="8796" max="8813" width="0.85546875" style="7" customWidth="1"/>
    <col min="8814" max="8814" width="0.71875" style="7" customWidth="1"/>
    <col min="8815" max="8815" width="0.85546875" style="7" hidden="1" customWidth="1"/>
    <col min="8816" max="9037" width="0.85546875" style="7" customWidth="1"/>
    <col min="9038" max="9038" width="2.28125" style="7" customWidth="1"/>
    <col min="9039" max="9050" width="0.85546875" style="7" customWidth="1"/>
    <col min="9051" max="9051" width="2.28125" style="7" customWidth="1"/>
    <col min="9052" max="9069" width="0.85546875" style="7" customWidth="1"/>
    <col min="9070" max="9070" width="0.71875" style="7" customWidth="1"/>
    <col min="9071" max="9071" width="0.85546875" style="7" hidden="1" customWidth="1"/>
    <col min="9072" max="9293" width="0.85546875" style="7" customWidth="1"/>
    <col min="9294" max="9294" width="2.28125" style="7" customWidth="1"/>
    <col min="9295" max="9306" width="0.85546875" style="7" customWidth="1"/>
    <col min="9307" max="9307" width="2.28125" style="7" customWidth="1"/>
    <col min="9308" max="9325" width="0.85546875" style="7" customWidth="1"/>
    <col min="9326" max="9326" width="0.71875" style="7" customWidth="1"/>
    <col min="9327" max="9327" width="0.85546875" style="7" hidden="1" customWidth="1"/>
    <col min="9328" max="9549" width="0.85546875" style="7" customWidth="1"/>
    <col min="9550" max="9550" width="2.28125" style="7" customWidth="1"/>
    <col min="9551" max="9562" width="0.85546875" style="7" customWidth="1"/>
    <col min="9563" max="9563" width="2.28125" style="7" customWidth="1"/>
    <col min="9564" max="9581" width="0.85546875" style="7" customWidth="1"/>
    <col min="9582" max="9582" width="0.71875" style="7" customWidth="1"/>
    <col min="9583" max="9583" width="0.85546875" style="7" hidden="1" customWidth="1"/>
    <col min="9584" max="9805" width="0.85546875" style="7" customWidth="1"/>
    <col min="9806" max="9806" width="2.28125" style="7" customWidth="1"/>
    <col min="9807" max="9818" width="0.85546875" style="7" customWidth="1"/>
    <col min="9819" max="9819" width="2.28125" style="7" customWidth="1"/>
    <col min="9820" max="9837" width="0.85546875" style="7" customWidth="1"/>
    <col min="9838" max="9838" width="0.71875" style="7" customWidth="1"/>
    <col min="9839" max="9839" width="0.85546875" style="7" hidden="1" customWidth="1"/>
    <col min="9840" max="10061" width="0.85546875" style="7" customWidth="1"/>
    <col min="10062" max="10062" width="2.28125" style="7" customWidth="1"/>
    <col min="10063" max="10074" width="0.85546875" style="7" customWidth="1"/>
    <col min="10075" max="10075" width="2.28125" style="7" customWidth="1"/>
    <col min="10076" max="10093" width="0.85546875" style="7" customWidth="1"/>
    <col min="10094" max="10094" width="0.71875" style="7" customWidth="1"/>
    <col min="10095" max="10095" width="0.85546875" style="7" hidden="1" customWidth="1"/>
    <col min="10096" max="10317" width="0.85546875" style="7" customWidth="1"/>
    <col min="10318" max="10318" width="2.28125" style="7" customWidth="1"/>
    <col min="10319" max="10330" width="0.85546875" style="7" customWidth="1"/>
    <col min="10331" max="10331" width="2.28125" style="7" customWidth="1"/>
    <col min="10332" max="10349" width="0.85546875" style="7" customWidth="1"/>
    <col min="10350" max="10350" width="0.71875" style="7" customWidth="1"/>
    <col min="10351" max="10351" width="0.85546875" style="7" hidden="1" customWidth="1"/>
    <col min="10352" max="10573" width="0.85546875" style="7" customWidth="1"/>
    <col min="10574" max="10574" width="2.28125" style="7" customWidth="1"/>
    <col min="10575" max="10586" width="0.85546875" style="7" customWidth="1"/>
    <col min="10587" max="10587" width="2.28125" style="7" customWidth="1"/>
    <col min="10588" max="10605" width="0.85546875" style="7" customWidth="1"/>
    <col min="10606" max="10606" width="0.71875" style="7" customWidth="1"/>
    <col min="10607" max="10607" width="0.85546875" style="7" hidden="1" customWidth="1"/>
    <col min="10608" max="10829" width="0.85546875" style="7" customWidth="1"/>
    <col min="10830" max="10830" width="2.28125" style="7" customWidth="1"/>
    <col min="10831" max="10842" width="0.85546875" style="7" customWidth="1"/>
    <col min="10843" max="10843" width="2.28125" style="7" customWidth="1"/>
    <col min="10844" max="10861" width="0.85546875" style="7" customWidth="1"/>
    <col min="10862" max="10862" width="0.71875" style="7" customWidth="1"/>
    <col min="10863" max="10863" width="0.85546875" style="7" hidden="1" customWidth="1"/>
    <col min="10864" max="11085" width="0.85546875" style="7" customWidth="1"/>
    <col min="11086" max="11086" width="2.28125" style="7" customWidth="1"/>
    <col min="11087" max="11098" width="0.85546875" style="7" customWidth="1"/>
    <col min="11099" max="11099" width="2.28125" style="7" customWidth="1"/>
    <col min="11100" max="11117" width="0.85546875" style="7" customWidth="1"/>
    <col min="11118" max="11118" width="0.71875" style="7" customWidth="1"/>
    <col min="11119" max="11119" width="0.85546875" style="7" hidden="1" customWidth="1"/>
    <col min="11120" max="11341" width="0.85546875" style="7" customWidth="1"/>
    <col min="11342" max="11342" width="2.28125" style="7" customWidth="1"/>
    <col min="11343" max="11354" width="0.85546875" style="7" customWidth="1"/>
    <col min="11355" max="11355" width="2.28125" style="7" customWidth="1"/>
    <col min="11356" max="11373" width="0.85546875" style="7" customWidth="1"/>
    <col min="11374" max="11374" width="0.71875" style="7" customWidth="1"/>
    <col min="11375" max="11375" width="0.85546875" style="7" hidden="1" customWidth="1"/>
    <col min="11376" max="11597" width="0.85546875" style="7" customWidth="1"/>
    <col min="11598" max="11598" width="2.28125" style="7" customWidth="1"/>
    <col min="11599" max="11610" width="0.85546875" style="7" customWidth="1"/>
    <col min="11611" max="11611" width="2.28125" style="7" customWidth="1"/>
    <col min="11612" max="11629" width="0.85546875" style="7" customWidth="1"/>
    <col min="11630" max="11630" width="0.71875" style="7" customWidth="1"/>
    <col min="11631" max="11631" width="0.85546875" style="7" hidden="1" customWidth="1"/>
    <col min="11632" max="11853" width="0.85546875" style="7" customWidth="1"/>
    <col min="11854" max="11854" width="2.28125" style="7" customWidth="1"/>
    <col min="11855" max="11866" width="0.85546875" style="7" customWidth="1"/>
    <col min="11867" max="11867" width="2.28125" style="7" customWidth="1"/>
    <col min="11868" max="11885" width="0.85546875" style="7" customWidth="1"/>
    <col min="11886" max="11886" width="0.71875" style="7" customWidth="1"/>
    <col min="11887" max="11887" width="0.85546875" style="7" hidden="1" customWidth="1"/>
    <col min="11888" max="12109" width="0.85546875" style="7" customWidth="1"/>
    <col min="12110" max="12110" width="2.28125" style="7" customWidth="1"/>
    <col min="12111" max="12122" width="0.85546875" style="7" customWidth="1"/>
    <col min="12123" max="12123" width="2.28125" style="7" customWidth="1"/>
    <col min="12124" max="12141" width="0.85546875" style="7" customWidth="1"/>
    <col min="12142" max="12142" width="0.71875" style="7" customWidth="1"/>
    <col min="12143" max="12143" width="0.85546875" style="7" hidden="1" customWidth="1"/>
    <col min="12144" max="12365" width="0.85546875" style="7" customWidth="1"/>
    <col min="12366" max="12366" width="2.28125" style="7" customWidth="1"/>
    <col min="12367" max="12378" width="0.85546875" style="7" customWidth="1"/>
    <col min="12379" max="12379" width="2.28125" style="7" customWidth="1"/>
    <col min="12380" max="12397" width="0.85546875" style="7" customWidth="1"/>
    <col min="12398" max="12398" width="0.71875" style="7" customWidth="1"/>
    <col min="12399" max="12399" width="0.85546875" style="7" hidden="1" customWidth="1"/>
    <col min="12400" max="12621" width="0.85546875" style="7" customWidth="1"/>
    <col min="12622" max="12622" width="2.28125" style="7" customWidth="1"/>
    <col min="12623" max="12634" width="0.85546875" style="7" customWidth="1"/>
    <col min="12635" max="12635" width="2.28125" style="7" customWidth="1"/>
    <col min="12636" max="12653" width="0.85546875" style="7" customWidth="1"/>
    <col min="12654" max="12654" width="0.71875" style="7" customWidth="1"/>
    <col min="12655" max="12655" width="0.85546875" style="7" hidden="1" customWidth="1"/>
    <col min="12656" max="12877" width="0.85546875" style="7" customWidth="1"/>
    <col min="12878" max="12878" width="2.28125" style="7" customWidth="1"/>
    <col min="12879" max="12890" width="0.85546875" style="7" customWidth="1"/>
    <col min="12891" max="12891" width="2.28125" style="7" customWidth="1"/>
    <col min="12892" max="12909" width="0.85546875" style="7" customWidth="1"/>
    <col min="12910" max="12910" width="0.71875" style="7" customWidth="1"/>
    <col min="12911" max="12911" width="0.85546875" style="7" hidden="1" customWidth="1"/>
    <col min="12912" max="13133" width="0.85546875" style="7" customWidth="1"/>
    <col min="13134" max="13134" width="2.28125" style="7" customWidth="1"/>
    <col min="13135" max="13146" width="0.85546875" style="7" customWidth="1"/>
    <col min="13147" max="13147" width="2.28125" style="7" customWidth="1"/>
    <col min="13148" max="13165" width="0.85546875" style="7" customWidth="1"/>
    <col min="13166" max="13166" width="0.71875" style="7" customWidth="1"/>
    <col min="13167" max="13167" width="0.85546875" style="7" hidden="1" customWidth="1"/>
    <col min="13168" max="13389" width="0.85546875" style="7" customWidth="1"/>
    <col min="13390" max="13390" width="2.28125" style="7" customWidth="1"/>
    <col min="13391" max="13402" width="0.85546875" style="7" customWidth="1"/>
    <col min="13403" max="13403" width="2.28125" style="7" customWidth="1"/>
    <col min="13404" max="13421" width="0.85546875" style="7" customWidth="1"/>
    <col min="13422" max="13422" width="0.71875" style="7" customWidth="1"/>
    <col min="13423" max="13423" width="0.85546875" style="7" hidden="1" customWidth="1"/>
    <col min="13424" max="13645" width="0.85546875" style="7" customWidth="1"/>
    <col min="13646" max="13646" width="2.28125" style="7" customWidth="1"/>
    <col min="13647" max="13658" width="0.85546875" style="7" customWidth="1"/>
    <col min="13659" max="13659" width="2.28125" style="7" customWidth="1"/>
    <col min="13660" max="13677" width="0.85546875" style="7" customWidth="1"/>
    <col min="13678" max="13678" width="0.71875" style="7" customWidth="1"/>
    <col min="13679" max="13679" width="0.85546875" style="7" hidden="1" customWidth="1"/>
    <col min="13680" max="13901" width="0.85546875" style="7" customWidth="1"/>
    <col min="13902" max="13902" width="2.28125" style="7" customWidth="1"/>
    <col min="13903" max="13914" width="0.85546875" style="7" customWidth="1"/>
    <col min="13915" max="13915" width="2.28125" style="7" customWidth="1"/>
    <col min="13916" max="13933" width="0.85546875" style="7" customWidth="1"/>
    <col min="13934" max="13934" width="0.71875" style="7" customWidth="1"/>
    <col min="13935" max="13935" width="0.85546875" style="7" hidden="1" customWidth="1"/>
    <col min="13936" max="14157" width="0.85546875" style="7" customWidth="1"/>
    <col min="14158" max="14158" width="2.28125" style="7" customWidth="1"/>
    <col min="14159" max="14170" width="0.85546875" style="7" customWidth="1"/>
    <col min="14171" max="14171" width="2.28125" style="7" customWidth="1"/>
    <col min="14172" max="14189" width="0.85546875" style="7" customWidth="1"/>
    <col min="14190" max="14190" width="0.71875" style="7" customWidth="1"/>
    <col min="14191" max="14191" width="0.85546875" style="7" hidden="1" customWidth="1"/>
    <col min="14192" max="14413" width="0.85546875" style="7" customWidth="1"/>
    <col min="14414" max="14414" width="2.28125" style="7" customWidth="1"/>
    <col min="14415" max="14426" width="0.85546875" style="7" customWidth="1"/>
    <col min="14427" max="14427" width="2.28125" style="7" customWidth="1"/>
    <col min="14428" max="14445" width="0.85546875" style="7" customWidth="1"/>
    <col min="14446" max="14446" width="0.71875" style="7" customWidth="1"/>
    <col min="14447" max="14447" width="0.85546875" style="7" hidden="1" customWidth="1"/>
    <col min="14448" max="14669" width="0.85546875" style="7" customWidth="1"/>
    <col min="14670" max="14670" width="2.28125" style="7" customWidth="1"/>
    <col min="14671" max="14682" width="0.85546875" style="7" customWidth="1"/>
    <col min="14683" max="14683" width="2.28125" style="7" customWidth="1"/>
    <col min="14684" max="14701" width="0.85546875" style="7" customWidth="1"/>
    <col min="14702" max="14702" width="0.71875" style="7" customWidth="1"/>
    <col min="14703" max="14703" width="0.85546875" style="7" hidden="1" customWidth="1"/>
    <col min="14704" max="14925" width="0.85546875" style="7" customWidth="1"/>
    <col min="14926" max="14926" width="2.28125" style="7" customWidth="1"/>
    <col min="14927" max="14938" width="0.85546875" style="7" customWidth="1"/>
    <col min="14939" max="14939" width="2.28125" style="7" customWidth="1"/>
    <col min="14940" max="14957" width="0.85546875" style="7" customWidth="1"/>
    <col min="14958" max="14958" width="0.71875" style="7" customWidth="1"/>
    <col min="14959" max="14959" width="0.85546875" style="7" hidden="1" customWidth="1"/>
    <col min="14960" max="15181" width="0.85546875" style="7" customWidth="1"/>
    <col min="15182" max="15182" width="2.28125" style="7" customWidth="1"/>
    <col min="15183" max="15194" width="0.85546875" style="7" customWidth="1"/>
    <col min="15195" max="15195" width="2.28125" style="7" customWidth="1"/>
    <col min="15196" max="15213" width="0.85546875" style="7" customWidth="1"/>
    <col min="15214" max="15214" width="0.71875" style="7" customWidth="1"/>
    <col min="15215" max="15215" width="0.85546875" style="7" hidden="1" customWidth="1"/>
    <col min="15216" max="15437" width="0.85546875" style="7" customWidth="1"/>
    <col min="15438" max="15438" width="2.28125" style="7" customWidth="1"/>
    <col min="15439" max="15450" width="0.85546875" style="7" customWidth="1"/>
    <col min="15451" max="15451" width="2.28125" style="7" customWidth="1"/>
    <col min="15452" max="15469" width="0.85546875" style="7" customWidth="1"/>
    <col min="15470" max="15470" width="0.71875" style="7" customWidth="1"/>
    <col min="15471" max="15471" width="0.85546875" style="7" hidden="1" customWidth="1"/>
    <col min="15472" max="15693" width="0.85546875" style="7" customWidth="1"/>
    <col min="15694" max="15694" width="2.28125" style="7" customWidth="1"/>
    <col min="15695" max="15706" width="0.85546875" style="7" customWidth="1"/>
    <col min="15707" max="15707" width="2.28125" style="7" customWidth="1"/>
    <col min="15708" max="15725" width="0.85546875" style="7" customWidth="1"/>
    <col min="15726" max="15726" width="0.71875" style="7" customWidth="1"/>
    <col min="15727" max="15727" width="0.85546875" style="7" hidden="1" customWidth="1"/>
    <col min="15728" max="15949" width="0.85546875" style="7" customWidth="1"/>
    <col min="15950" max="15950" width="2.28125" style="7" customWidth="1"/>
    <col min="15951" max="15962" width="0.85546875" style="7" customWidth="1"/>
    <col min="15963" max="15963" width="2.28125" style="7" customWidth="1"/>
    <col min="15964" max="15981" width="0.85546875" style="7" customWidth="1"/>
    <col min="15982" max="15982" width="0.71875" style="7" customWidth="1"/>
    <col min="15983" max="15983" width="0.85546875" style="7" hidden="1" customWidth="1"/>
    <col min="15984" max="16205" width="0.85546875" style="7" customWidth="1"/>
    <col min="16206" max="16206" width="2.28125" style="7" customWidth="1"/>
    <col min="16207" max="16218" width="0.85546875" style="7" customWidth="1"/>
    <col min="16219" max="16219" width="2.28125" style="7" customWidth="1"/>
    <col min="16220" max="16237" width="0.85546875" style="7" customWidth="1"/>
    <col min="16238" max="16238" width="0.71875" style="7" customWidth="1"/>
    <col min="16239" max="16239" width="0.85546875" style="7" hidden="1" customWidth="1"/>
    <col min="16240" max="16384" width="0.85546875" style="7" customWidth="1"/>
  </cols>
  <sheetData>
    <row r="1" ht="3" customHeight="1"/>
    <row r="2" spans="1:138" ht="15">
      <c r="A2" s="293" t="s">
        <v>206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</row>
    <row r="3" ht="10.5" customHeight="1"/>
    <row r="4" spans="1:138" s="12" customFormat="1" ht="73.5" customHeight="1">
      <c r="A4" s="398" t="s">
        <v>9</v>
      </c>
      <c r="B4" s="399"/>
      <c r="C4" s="399"/>
      <c r="D4" s="399"/>
      <c r="E4" s="399"/>
      <c r="F4" s="400"/>
      <c r="G4" s="399" t="s">
        <v>57</v>
      </c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400"/>
      <c r="Z4" s="398" t="s">
        <v>75</v>
      </c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400"/>
      <c r="AN4" s="398" t="s">
        <v>207</v>
      </c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400"/>
      <c r="BB4" s="398" t="s">
        <v>208</v>
      </c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8" t="s">
        <v>209</v>
      </c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400"/>
      <c r="CD4" s="398" t="s">
        <v>29</v>
      </c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400"/>
      <c r="CR4" s="398" t="s">
        <v>30</v>
      </c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404" t="s">
        <v>31</v>
      </c>
      <c r="DJ4" s="405"/>
      <c r="DK4" s="405"/>
      <c r="DL4" s="405"/>
      <c r="DM4" s="405"/>
      <c r="DN4" s="405"/>
      <c r="DO4" s="405"/>
      <c r="DP4" s="405"/>
      <c r="DQ4" s="405"/>
      <c r="DR4" s="405"/>
      <c r="DS4" s="405"/>
      <c r="DT4" s="405"/>
      <c r="DU4" s="405"/>
      <c r="DV4" s="405"/>
      <c r="DW4" s="405"/>
      <c r="DX4" s="405"/>
      <c r="DY4" s="405"/>
      <c r="DZ4" s="405"/>
      <c r="EA4" s="405"/>
      <c r="EB4" s="405"/>
      <c r="EC4" s="405"/>
      <c r="ED4" s="405"/>
      <c r="EE4" s="405"/>
      <c r="EF4" s="405"/>
      <c r="EG4" s="405"/>
      <c r="EH4" s="406"/>
    </row>
    <row r="5" spans="1:138" s="12" customFormat="1" ht="27" customHeight="1">
      <c r="A5" s="401"/>
      <c r="B5" s="402"/>
      <c r="C5" s="402"/>
      <c r="D5" s="402"/>
      <c r="E5" s="402"/>
      <c r="F5" s="403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3"/>
      <c r="Z5" s="401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3"/>
      <c r="AN5" s="401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3"/>
      <c r="BB5" s="401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1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3"/>
      <c r="CD5" s="401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3"/>
      <c r="CR5" s="401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4" t="s">
        <v>35</v>
      </c>
      <c r="DJ5" s="405"/>
      <c r="DK5" s="405"/>
      <c r="DL5" s="405"/>
      <c r="DM5" s="405"/>
      <c r="DN5" s="405"/>
      <c r="DO5" s="405"/>
      <c r="DP5" s="405"/>
      <c r="DQ5" s="405"/>
      <c r="DR5" s="405"/>
      <c r="DS5" s="405"/>
      <c r="DT5" s="405"/>
      <c r="DU5" s="406"/>
      <c r="DV5" s="404" t="s">
        <v>80</v>
      </c>
      <c r="DW5" s="405"/>
      <c r="DX5" s="405"/>
      <c r="DY5" s="405"/>
      <c r="DZ5" s="405"/>
      <c r="EA5" s="405"/>
      <c r="EB5" s="405"/>
      <c r="EC5" s="405"/>
      <c r="ED5" s="405"/>
      <c r="EE5" s="405"/>
      <c r="EF5" s="405"/>
      <c r="EG5" s="405"/>
      <c r="EH5" s="406"/>
    </row>
    <row r="6" spans="1:138" s="9" customFormat="1" ht="12.75">
      <c r="A6" s="277">
        <v>1</v>
      </c>
      <c r="B6" s="278"/>
      <c r="C6" s="278"/>
      <c r="D6" s="278"/>
      <c r="E6" s="278"/>
      <c r="F6" s="279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9"/>
      <c r="Z6" s="277">
        <v>3</v>
      </c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9"/>
      <c r="AN6" s="277">
        <v>4</v>
      </c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9"/>
      <c r="BB6" s="277">
        <v>5</v>
      </c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7">
        <v>6</v>
      </c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9"/>
      <c r="CD6" s="277">
        <v>7</v>
      </c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9"/>
      <c r="CR6" s="277">
        <v>8</v>
      </c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7">
        <v>9</v>
      </c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9"/>
      <c r="DV6" s="277">
        <v>10</v>
      </c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9"/>
    </row>
    <row r="7" spans="1:138" s="5" customFormat="1" ht="34.5" customHeight="1">
      <c r="A7" s="389" t="s">
        <v>1</v>
      </c>
      <c r="B7" s="390"/>
      <c r="C7" s="390"/>
      <c r="D7" s="390"/>
      <c r="E7" s="390"/>
      <c r="F7" s="391"/>
      <c r="G7" s="392" t="s">
        <v>210</v>
      </c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  <c r="Z7" s="254">
        <v>226</v>
      </c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6"/>
      <c r="AN7" s="254" t="s">
        <v>38</v>
      </c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6"/>
      <c r="BB7" s="254" t="s">
        <v>38</v>
      </c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330">
        <f>BP9+BP10</f>
        <v>2992416</v>
      </c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2"/>
      <c r="CD7" s="330">
        <f>CD9+CD10</f>
        <v>2992416</v>
      </c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2"/>
      <c r="CR7" s="254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254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6"/>
      <c r="DV7" s="254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6"/>
    </row>
    <row r="8" spans="1:138" s="5" customFormat="1" ht="12.75">
      <c r="A8" s="389" t="s">
        <v>13</v>
      </c>
      <c r="B8" s="390"/>
      <c r="C8" s="390"/>
      <c r="D8" s="390"/>
      <c r="E8" s="390"/>
      <c r="F8" s="391"/>
      <c r="G8" s="392" t="s">
        <v>115</v>
      </c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3"/>
      <c r="Z8" s="254" t="s">
        <v>38</v>
      </c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6"/>
      <c r="AN8" s="254" t="s">
        <v>38</v>
      </c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6"/>
      <c r="BB8" s="254" t="s">
        <v>38</v>
      </c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4" t="s">
        <v>38</v>
      </c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6"/>
      <c r="CD8" s="254" t="s">
        <v>38</v>
      </c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6"/>
      <c r="CR8" s="254" t="s">
        <v>38</v>
      </c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4" t="s">
        <v>38</v>
      </c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6"/>
      <c r="DV8" s="254" t="s">
        <v>38</v>
      </c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6"/>
    </row>
    <row r="9" spans="1:138" s="5" customFormat="1" ht="27.75" customHeight="1">
      <c r="A9" s="389"/>
      <c r="B9" s="390"/>
      <c r="C9" s="390"/>
      <c r="D9" s="390"/>
      <c r="E9" s="390"/>
      <c r="F9" s="391"/>
      <c r="G9" s="392" t="s">
        <v>211</v>
      </c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3"/>
      <c r="Z9" s="254">
        <v>226</v>
      </c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6"/>
      <c r="AN9" s="254">
        <v>1</v>
      </c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6"/>
      <c r="BB9" s="396">
        <v>1177344</v>
      </c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254">
        <f>AN9*BB9</f>
        <v>1177344</v>
      </c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6"/>
      <c r="CD9" s="254">
        <f>BP9</f>
        <v>1177344</v>
      </c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6"/>
      <c r="CR9" s="254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254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6"/>
      <c r="DV9" s="254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6"/>
    </row>
    <row r="10" spans="1:138" s="5" customFormat="1" ht="24" customHeight="1">
      <c r="A10" s="389"/>
      <c r="B10" s="390"/>
      <c r="C10" s="390"/>
      <c r="D10" s="390"/>
      <c r="E10" s="390"/>
      <c r="F10" s="391"/>
      <c r="G10" s="392" t="s">
        <v>212</v>
      </c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3"/>
      <c r="Z10" s="254">
        <v>226</v>
      </c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6"/>
      <c r="AN10" s="254">
        <v>1</v>
      </c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6"/>
      <c r="BB10" s="396">
        <v>1815072</v>
      </c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254">
        <f>AN10*BB10</f>
        <v>1815072</v>
      </c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6"/>
      <c r="CD10" s="254">
        <f>BP10</f>
        <v>1815072</v>
      </c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6"/>
      <c r="CR10" s="254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254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6"/>
      <c r="DV10" s="254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6"/>
    </row>
    <row r="11" spans="1:138" s="5" customFormat="1" ht="52.5" customHeight="1">
      <c r="A11" s="389" t="s">
        <v>1</v>
      </c>
      <c r="B11" s="390"/>
      <c r="C11" s="390"/>
      <c r="D11" s="390"/>
      <c r="E11" s="390"/>
      <c r="F11" s="391"/>
      <c r="G11" s="392" t="s">
        <v>213</v>
      </c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3"/>
      <c r="Z11" s="254">
        <v>226</v>
      </c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6"/>
      <c r="AN11" s="254" t="s">
        <v>38</v>
      </c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6"/>
      <c r="BB11" s="254" t="s">
        <v>38</v>
      </c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330">
        <f>BP13+BP14</f>
        <v>161096.40000000002</v>
      </c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2"/>
      <c r="CD11" s="330">
        <f>BP11</f>
        <v>161096.40000000002</v>
      </c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2"/>
      <c r="CR11" s="254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4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6"/>
      <c r="DV11" s="254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6"/>
    </row>
    <row r="12" spans="1:138" s="5" customFormat="1" ht="13.5" customHeight="1">
      <c r="A12" s="389" t="s">
        <v>13</v>
      </c>
      <c r="B12" s="390"/>
      <c r="C12" s="390"/>
      <c r="D12" s="390"/>
      <c r="E12" s="390"/>
      <c r="F12" s="391"/>
      <c r="G12" s="392" t="s">
        <v>214</v>
      </c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3"/>
      <c r="Z12" s="254" t="s">
        <v>38</v>
      </c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6"/>
      <c r="AN12" s="254" t="s">
        <v>38</v>
      </c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6"/>
      <c r="BB12" s="254" t="s">
        <v>38</v>
      </c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4" t="s">
        <v>38</v>
      </c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6"/>
      <c r="CD12" s="254" t="s">
        <v>38</v>
      </c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6"/>
      <c r="CR12" s="254" t="s">
        <v>38</v>
      </c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4" t="s">
        <v>38</v>
      </c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6"/>
      <c r="DV12" s="254" t="s">
        <v>38</v>
      </c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6"/>
    </row>
    <row r="13" spans="1:138" s="5" customFormat="1" ht="22.5" customHeight="1">
      <c r="A13" s="389" t="s">
        <v>12</v>
      </c>
      <c r="B13" s="390"/>
      <c r="C13" s="390"/>
      <c r="D13" s="390"/>
      <c r="E13" s="390"/>
      <c r="F13" s="391"/>
      <c r="G13" s="392" t="s">
        <v>211</v>
      </c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3"/>
      <c r="Z13" s="254">
        <v>226</v>
      </c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6"/>
      <c r="AN13" s="254">
        <v>1</v>
      </c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6"/>
      <c r="BB13" s="254">
        <v>53698.8</v>
      </c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4">
        <f>BB13</f>
        <v>53698.8</v>
      </c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6"/>
      <c r="CD13" s="254">
        <f>BP13</f>
        <v>53698.8</v>
      </c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6"/>
      <c r="CR13" s="254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4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6"/>
      <c r="DV13" s="254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6"/>
    </row>
    <row r="14" spans="1:138" s="5" customFormat="1" ht="30.75" customHeight="1">
      <c r="A14" s="389" t="s">
        <v>41</v>
      </c>
      <c r="B14" s="390"/>
      <c r="C14" s="390"/>
      <c r="D14" s="390"/>
      <c r="E14" s="390"/>
      <c r="F14" s="391"/>
      <c r="G14" s="392" t="s">
        <v>212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3"/>
      <c r="Z14" s="254">
        <v>226</v>
      </c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6"/>
      <c r="AN14" s="254">
        <v>1</v>
      </c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6"/>
      <c r="BB14" s="254">
        <v>107397.6</v>
      </c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4">
        <f>BB14</f>
        <v>107397.6</v>
      </c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6"/>
      <c r="CD14" s="254">
        <f>BP14</f>
        <v>107397.6</v>
      </c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6"/>
      <c r="CR14" s="254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254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6"/>
      <c r="DV14" s="254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6"/>
    </row>
    <row r="15" spans="1:138" s="5" customFormat="1" ht="66" customHeight="1">
      <c r="A15" s="389" t="s">
        <v>3</v>
      </c>
      <c r="B15" s="390"/>
      <c r="C15" s="390"/>
      <c r="D15" s="390"/>
      <c r="E15" s="390"/>
      <c r="F15" s="391"/>
      <c r="G15" s="392" t="s">
        <v>215</v>
      </c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3"/>
      <c r="Z15" s="254">
        <v>226</v>
      </c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6"/>
      <c r="AN15" s="254" t="s">
        <v>38</v>
      </c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6"/>
      <c r="BB15" s="254" t="s">
        <v>38</v>
      </c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330">
        <f>BP16+BP17+BP18</f>
        <v>196633.6</v>
      </c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2"/>
      <c r="CD15" s="330">
        <f>CD16+CD17+CD18</f>
        <v>196633.6</v>
      </c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2"/>
      <c r="CR15" s="254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254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6"/>
      <c r="DV15" s="254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6"/>
    </row>
    <row r="16" spans="1:138" s="5" customFormat="1" ht="52.5" customHeight="1">
      <c r="A16" s="389" t="s">
        <v>16</v>
      </c>
      <c r="B16" s="390"/>
      <c r="C16" s="390"/>
      <c r="D16" s="390"/>
      <c r="E16" s="390"/>
      <c r="F16" s="391"/>
      <c r="G16" s="392" t="s">
        <v>216</v>
      </c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3"/>
      <c r="Z16" s="254">
        <v>226</v>
      </c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6"/>
      <c r="AN16" s="254">
        <v>1</v>
      </c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6"/>
      <c r="BB16" s="254">
        <v>81633.6</v>
      </c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4">
        <f>BB16</f>
        <v>81633.6</v>
      </c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6"/>
      <c r="CD16" s="254">
        <f>BP16</f>
        <v>81633.6</v>
      </c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6"/>
      <c r="CR16" s="254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254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6"/>
      <c r="DV16" s="254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6"/>
    </row>
    <row r="17" spans="1:138" s="5" customFormat="1" ht="33" customHeight="1">
      <c r="A17" s="389" t="s">
        <v>93</v>
      </c>
      <c r="B17" s="390"/>
      <c r="C17" s="390"/>
      <c r="D17" s="390"/>
      <c r="E17" s="390"/>
      <c r="F17" s="391"/>
      <c r="G17" s="392" t="s">
        <v>217</v>
      </c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3"/>
      <c r="Z17" s="254">
        <v>226</v>
      </c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6"/>
      <c r="AN17" s="254">
        <v>1</v>
      </c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6"/>
      <c r="BB17" s="254">
        <v>85000</v>
      </c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4">
        <f>BB17</f>
        <v>85000</v>
      </c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6"/>
      <c r="CD17" s="254">
        <f>BP17</f>
        <v>85000</v>
      </c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6"/>
      <c r="CR17" s="254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254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6"/>
      <c r="DV17" s="254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6"/>
    </row>
    <row r="18" spans="1:138" s="5" customFormat="1" ht="41.25" customHeight="1">
      <c r="A18" s="389" t="s">
        <v>177</v>
      </c>
      <c r="B18" s="390"/>
      <c r="C18" s="390"/>
      <c r="D18" s="390"/>
      <c r="E18" s="390"/>
      <c r="F18" s="391"/>
      <c r="G18" s="394" t="s">
        <v>218</v>
      </c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3"/>
      <c r="Z18" s="254">
        <v>226</v>
      </c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6"/>
      <c r="AN18" s="254">
        <v>1</v>
      </c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6"/>
      <c r="BB18" s="254">
        <v>30000</v>
      </c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6"/>
      <c r="BP18" s="254">
        <f>BB18</f>
        <v>30000</v>
      </c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6"/>
      <c r="CD18" s="254">
        <f>BP18</f>
        <v>30000</v>
      </c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6"/>
      <c r="CR18" s="254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6"/>
      <c r="DI18" s="254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6"/>
      <c r="DV18" s="254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6"/>
    </row>
    <row r="19" spans="1:138" s="5" customFormat="1" ht="25.5" customHeight="1">
      <c r="A19" s="389" t="s">
        <v>219</v>
      </c>
      <c r="B19" s="390"/>
      <c r="C19" s="390"/>
      <c r="D19" s="390"/>
      <c r="E19" s="390"/>
      <c r="F19" s="391"/>
      <c r="G19" s="394" t="s">
        <v>220</v>
      </c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3"/>
      <c r="Z19" s="254">
        <v>226</v>
      </c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6"/>
      <c r="AN19" s="254">
        <v>1</v>
      </c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6"/>
      <c r="BB19" s="254">
        <v>15000</v>
      </c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6"/>
      <c r="BP19" s="330">
        <v>15000</v>
      </c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2"/>
      <c r="CD19" s="330">
        <f>75000-60000</f>
        <v>15000</v>
      </c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2"/>
      <c r="CR19" s="254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6"/>
      <c r="DI19" s="330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2"/>
      <c r="DV19" s="254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6"/>
    </row>
    <row r="20" spans="1:138" s="5" customFormat="1" ht="41.25" customHeight="1">
      <c r="A20" s="389" t="s">
        <v>221</v>
      </c>
      <c r="B20" s="390"/>
      <c r="C20" s="390"/>
      <c r="D20" s="390"/>
      <c r="E20" s="390"/>
      <c r="F20" s="391"/>
      <c r="G20" s="394" t="s">
        <v>222</v>
      </c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3"/>
      <c r="Z20" s="254">
        <v>226</v>
      </c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6"/>
      <c r="AN20" s="254">
        <v>1</v>
      </c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6"/>
      <c r="BB20" s="254">
        <f>146640-8976</f>
        <v>137664</v>
      </c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6"/>
      <c r="BP20" s="330">
        <f>BB20*AN20-22664</f>
        <v>115000</v>
      </c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2"/>
      <c r="CD20" s="330">
        <f>BP20</f>
        <v>115000</v>
      </c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2"/>
      <c r="CR20" s="254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6"/>
      <c r="DI20" s="254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6"/>
      <c r="DV20" s="254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6"/>
    </row>
    <row r="21" spans="1:138" s="5" customFormat="1" ht="35.25" customHeight="1">
      <c r="A21" s="389" t="s">
        <v>223</v>
      </c>
      <c r="B21" s="390"/>
      <c r="C21" s="390"/>
      <c r="D21" s="390"/>
      <c r="E21" s="390"/>
      <c r="F21" s="391"/>
      <c r="G21" s="394" t="s">
        <v>224</v>
      </c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3"/>
      <c r="Z21" s="254">
        <v>226</v>
      </c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6"/>
      <c r="AN21" s="254">
        <v>8</v>
      </c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6"/>
      <c r="BB21" s="254">
        <v>14875</v>
      </c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6"/>
      <c r="BP21" s="330">
        <f aca="true" t="shared" si="0" ref="BP21:BP27">BB21*AN21</f>
        <v>119000</v>
      </c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2"/>
      <c r="CD21" s="330">
        <f>BP21-CR21</f>
        <v>105000</v>
      </c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2"/>
      <c r="CR21" s="330">
        <v>14000</v>
      </c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2"/>
      <c r="DI21" s="254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6"/>
      <c r="DV21" s="254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6"/>
    </row>
    <row r="22" spans="1:138" s="5" customFormat="1" ht="55.5" customHeight="1">
      <c r="A22" s="389" t="s">
        <v>7</v>
      </c>
      <c r="B22" s="390"/>
      <c r="C22" s="390"/>
      <c r="D22" s="390"/>
      <c r="E22" s="390"/>
      <c r="F22" s="391"/>
      <c r="G22" s="394" t="s">
        <v>225</v>
      </c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3"/>
      <c r="Z22" s="383">
        <v>226</v>
      </c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5"/>
      <c r="AN22" s="254">
        <v>10</v>
      </c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6"/>
      <c r="BB22" s="254">
        <f>8800-200</f>
        <v>8600</v>
      </c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6"/>
      <c r="BP22" s="330">
        <f>BB22*AN22-5000</f>
        <v>81000</v>
      </c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2"/>
      <c r="CD22" s="330">
        <f>BP22-CR22</f>
        <v>43000</v>
      </c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2"/>
      <c r="CR22" s="330">
        <v>38000</v>
      </c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2"/>
      <c r="DI22" s="254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6"/>
      <c r="DV22" s="254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6"/>
    </row>
    <row r="23" spans="1:138" s="5" customFormat="1" ht="41.25" customHeight="1">
      <c r="A23" s="389" t="s">
        <v>226</v>
      </c>
      <c r="B23" s="390"/>
      <c r="C23" s="390"/>
      <c r="D23" s="390"/>
      <c r="E23" s="390"/>
      <c r="F23" s="391"/>
      <c r="G23" s="394" t="s">
        <v>227</v>
      </c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3"/>
      <c r="Z23" s="254">
        <v>226</v>
      </c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6"/>
      <c r="AN23" s="254">
        <v>4</v>
      </c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6"/>
      <c r="BB23" s="254">
        <v>37500</v>
      </c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6"/>
      <c r="BP23" s="330">
        <f>CD23</f>
        <v>112577.85</v>
      </c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2"/>
      <c r="CD23" s="330">
        <f>150000-37422.15</f>
        <v>112577.85</v>
      </c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2"/>
      <c r="CR23" s="254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6"/>
      <c r="DI23" s="254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6"/>
      <c r="DV23" s="254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6"/>
    </row>
    <row r="24" spans="1:138" s="5" customFormat="1" ht="41.25" customHeight="1">
      <c r="A24" s="389" t="s">
        <v>228</v>
      </c>
      <c r="B24" s="390"/>
      <c r="C24" s="390"/>
      <c r="D24" s="390"/>
      <c r="E24" s="390"/>
      <c r="F24" s="391"/>
      <c r="G24" s="394" t="s">
        <v>229</v>
      </c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3"/>
      <c r="Z24" s="254">
        <v>226</v>
      </c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6"/>
      <c r="AN24" s="254">
        <v>1</v>
      </c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6"/>
      <c r="BB24" s="254">
        <f>62400+2541.7</f>
        <v>64941.7</v>
      </c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6"/>
      <c r="BP24" s="330">
        <f>BB24*AN24-40000</f>
        <v>24941.699999999997</v>
      </c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2"/>
      <c r="CD24" s="330">
        <f>64941.7-40000</f>
        <v>24941.699999999997</v>
      </c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2"/>
      <c r="CR24" s="254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6"/>
      <c r="DI24" s="254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6"/>
      <c r="DV24" s="254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6"/>
    </row>
    <row r="25" spans="1:138" s="5" customFormat="1" ht="35.25" customHeight="1">
      <c r="A25" s="389" t="s">
        <v>230</v>
      </c>
      <c r="B25" s="390"/>
      <c r="C25" s="390"/>
      <c r="D25" s="390"/>
      <c r="E25" s="390"/>
      <c r="F25" s="391"/>
      <c r="G25" s="394" t="s">
        <v>231</v>
      </c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3"/>
      <c r="Z25" s="254">
        <v>226</v>
      </c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6"/>
      <c r="AN25" s="254">
        <v>2</v>
      </c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6"/>
      <c r="BB25" s="254">
        <f>BP25/AN25</f>
        <v>5732</v>
      </c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6"/>
      <c r="BP25" s="330">
        <f>71402-22336-20000-17602</f>
        <v>11464</v>
      </c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2"/>
      <c r="CD25" s="330">
        <f>BP25-DI25</f>
        <v>11464</v>
      </c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2"/>
      <c r="CR25" s="254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6"/>
      <c r="DI25" s="330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2"/>
      <c r="DV25" s="254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6"/>
    </row>
    <row r="26" spans="1:138" s="5" customFormat="1" ht="27" customHeight="1">
      <c r="A26" s="389" t="s">
        <v>232</v>
      </c>
      <c r="B26" s="390"/>
      <c r="C26" s="390"/>
      <c r="D26" s="390"/>
      <c r="E26" s="390"/>
      <c r="F26" s="391"/>
      <c r="G26" s="394" t="s">
        <v>277</v>
      </c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3"/>
      <c r="Z26" s="254">
        <v>226</v>
      </c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6"/>
      <c r="AN26" s="254">
        <v>1</v>
      </c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6"/>
      <c r="BB26" s="254">
        <v>17000</v>
      </c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6"/>
      <c r="BP26" s="330">
        <f aca="true" t="shared" si="1" ref="BP26">BB26*AN26</f>
        <v>17000</v>
      </c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2"/>
      <c r="CD26" s="330">
        <f>BP26-DI26-CR26</f>
        <v>0</v>
      </c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2"/>
      <c r="CR26" s="330">
        <v>17000</v>
      </c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2"/>
      <c r="DI26" s="330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2"/>
      <c r="DV26" s="254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6"/>
    </row>
    <row r="27" spans="1:138" s="5" customFormat="1" ht="23.25" customHeight="1">
      <c r="A27" s="389" t="s">
        <v>276</v>
      </c>
      <c r="B27" s="390"/>
      <c r="C27" s="390"/>
      <c r="D27" s="390"/>
      <c r="E27" s="390"/>
      <c r="F27" s="391"/>
      <c r="G27" s="392" t="s">
        <v>233</v>
      </c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3"/>
      <c r="Z27" s="254">
        <v>226</v>
      </c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6"/>
      <c r="AN27" s="254">
        <v>1</v>
      </c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6"/>
      <c r="BB27" s="254">
        <v>10000</v>
      </c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330">
        <f t="shared" si="0"/>
        <v>10000</v>
      </c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2"/>
      <c r="CD27" s="330">
        <v>10000</v>
      </c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2"/>
      <c r="CR27" s="254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4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6"/>
      <c r="DV27" s="254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6"/>
    </row>
    <row r="28" spans="1:138" s="5" customFormat="1" ht="13.5" customHeight="1">
      <c r="A28" s="386" t="s">
        <v>73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8"/>
      <c r="BP28" s="330">
        <f>BP7+BP11+BP15+BP19+BP20+BP21+BP22+BP23+BP24+BP25+BP26+BP27</f>
        <v>3856129.5500000003</v>
      </c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2"/>
      <c r="CD28" s="330">
        <f>CD7+CD11+CD15+CD19+CD20+CD21+CD22+CD23+CD24+CD25+CD27</f>
        <v>3787129.5500000003</v>
      </c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2"/>
      <c r="CR28" s="330">
        <f>SUM(CR21:CR27)</f>
        <v>69000</v>
      </c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0">
        <f>DI19+DI25</f>
        <v>0</v>
      </c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2"/>
      <c r="DV28" s="254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6"/>
    </row>
    <row r="29" ht="19.5" customHeight="1"/>
  </sheetData>
  <mergeCells count="238">
    <mergeCell ref="CD26:CQ26"/>
    <mergeCell ref="CR26:DH26"/>
    <mergeCell ref="DI26:DU26"/>
    <mergeCell ref="DV26:EH26"/>
    <mergeCell ref="A2:EH2"/>
    <mergeCell ref="A4:F5"/>
    <mergeCell ref="G4:Y5"/>
    <mergeCell ref="Z4:AM5"/>
    <mergeCell ref="AN4:BA5"/>
    <mergeCell ref="BB4:BO5"/>
    <mergeCell ref="BP4:CC5"/>
    <mergeCell ref="CD4:CQ5"/>
    <mergeCell ref="CR4:DH5"/>
    <mergeCell ref="DI4:EH4"/>
    <mergeCell ref="DI5:DU5"/>
    <mergeCell ref="DV5:EH5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8:EH8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9:EH9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6:EH16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9:EH19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21:EH21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22:EH22"/>
    <mergeCell ref="A23:F23"/>
    <mergeCell ref="G23:Y23"/>
    <mergeCell ref="Z23:AM23"/>
    <mergeCell ref="AN23:BA23"/>
    <mergeCell ref="BB23:BO23"/>
    <mergeCell ref="BP23:CC23"/>
    <mergeCell ref="CD23:CQ23"/>
    <mergeCell ref="CR23:DH23"/>
    <mergeCell ref="DI23:DU23"/>
    <mergeCell ref="DV23:EH23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24:EH24"/>
    <mergeCell ref="A25:F25"/>
    <mergeCell ref="G25:Y25"/>
    <mergeCell ref="Z25:AM25"/>
    <mergeCell ref="AN25:BA25"/>
    <mergeCell ref="BB25:BO25"/>
    <mergeCell ref="BP25:CC25"/>
    <mergeCell ref="CD25:CQ25"/>
    <mergeCell ref="CR25:DH25"/>
    <mergeCell ref="A24:F24"/>
    <mergeCell ref="G24:Y24"/>
    <mergeCell ref="Z24:AM24"/>
    <mergeCell ref="AN24:BA24"/>
    <mergeCell ref="BB24:BO24"/>
    <mergeCell ref="BP24:CC24"/>
    <mergeCell ref="CD24:CQ24"/>
    <mergeCell ref="CR24:DH24"/>
    <mergeCell ref="DI24:DU24"/>
    <mergeCell ref="DI27:DU27"/>
    <mergeCell ref="DV27:EH27"/>
    <mergeCell ref="A28:BO28"/>
    <mergeCell ref="BP28:CC28"/>
    <mergeCell ref="CD28:CQ28"/>
    <mergeCell ref="CR28:DH28"/>
    <mergeCell ref="DI28:DU28"/>
    <mergeCell ref="DV28:EH28"/>
    <mergeCell ref="DI25:DU25"/>
    <mergeCell ref="DV25:EH25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A26:F26"/>
    <mergeCell ref="G26:Y26"/>
    <mergeCell ref="Z26:AM26"/>
    <mergeCell ref="AN26:BA26"/>
    <mergeCell ref="BB26:BO26"/>
    <mergeCell ref="BP26:CC26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L30"/>
  <sheetViews>
    <sheetView view="pageBreakPreview" zoomScaleSheetLayoutView="100" workbookViewId="0" topLeftCell="A19">
      <selection activeCell="CD11" sqref="CD11:CQ11"/>
    </sheetView>
  </sheetViews>
  <sheetFormatPr defaultColWidth="0.85546875" defaultRowHeight="15"/>
  <cols>
    <col min="1" max="66" width="0.85546875" style="7" customWidth="1"/>
    <col min="67" max="67" width="2.140625" style="7" customWidth="1"/>
    <col min="68" max="80" width="0.85546875" style="7" customWidth="1"/>
    <col min="81" max="81" width="4.7109375" style="7" customWidth="1"/>
    <col min="82" max="93" width="0.85546875" style="7" customWidth="1"/>
    <col min="94" max="94" width="2.421875" style="7" customWidth="1"/>
    <col min="95" max="167" width="0.85546875" style="7" customWidth="1"/>
    <col min="168" max="168" width="14.421875" style="7" customWidth="1"/>
    <col min="169" max="16384" width="0.85546875" style="7" customWidth="1"/>
  </cols>
  <sheetData>
    <row r="1" ht="15">
      <c r="A1" s="7" t="s">
        <v>234</v>
      </c>
    </row>
    <row r="2" ht="12.75" customHeight="1"/>
    <row r="3" spans="1:138" s="8" customFormat="1" ht="73.5" customHeight="1">
      <c r="A3" s="398" t="s">
        <v>9</v>
      </c>
      <c r="B3" s="399"/>
      <c r="C3" s="399"/>
      <c r="D3" s="399"/>
      <c r="E3" s="399"/>
      <c r="F3" s="400"/>
      <c r="G3" s="399" t="s">
        <v>57</v>
      </c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400"/>
      <c r="Z3" s="398" t="s">
        <v>75</v>
      </c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400"/>
      <c r="AN3" s="398" t="s">
        <v>207</v>
      </c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400"/>
      <c r="BB3" s="398" t="s">
        <v>208</v>
      </c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400"/>
      <c r="BP3" s="398" t="s">
        <v>209</v>
      </c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400"/>
      <c r="CD3" s="398" t="s">
        <v>29</v>
      </c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400"/>
      <c r="CR3" s="398" t="s">
        <v>30</v>
      </c>
      <c r="CS3" s="399"/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9"/>
      <c r="DE3" s="399"/>
      <c r="DF3" s="399"/>
      <c r="DG3" s="399"/>
      <c r="DH3" s="399"/>
      <c r="DI3" s="404" t="s">
        <v>31</v>
      </c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5"/>
      <c r="DX3" s="405"/>
      <c r="DY3" s="405"/>
      <c r="DZ3" s="405"/>
      <c r="EA3" s="405"/>
      <c r="EB3" s="405"/>
      <c r="EC3" s="405"/>
      <c r="ED3" s="405"/>
      <c r="EE3" s="405"/>
      <c r="EF3" s="405"/>
      <c r="EG3" s="405"/>
      <c r="EH3" s="406"/>
    </row>
    <row r="4" spans="1:138" s="8" customFormat="1" ht="33" customHeight="1">
      <c r="A4" s="401"/>
      <c r="B4" s="402"/>
      <c r="C4" s="402"/>
      <c r="D4" s="402"/>
      <c r="E4" s="402"/>
      <c r="F4" s="403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  <c r="Z4" s="401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3"/>
      <c r="AN4" s="401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3"/>
      <c r="BB4" s="401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3"/>
      <c r="BP4" s="401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3"/>
      <c r="CD4" s="401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3"/>
      <c r="CR4" s="401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4" t="s">
        <v>35</v>
      </c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 t="s">
        <v>80</v>
      </c>
      <c r="DW4" s="405"/>
      <c r="DX4" s="405"/>
      <c r="DY4" s="405"/>
      <c r="DZ4" s="405"/>
      <c r="EA4" s="405"/>
      <c r="EB4" s="405"/>
      <c r="EC4" s="405"/>
      <c r="ED4" s="405"/>
      <c r="EE4" s="405"/>
      <c r="EF4" s="405"/>
      <c r="EG4" s="405"/>
      <c r="EH4" s="406"/>
    </row>
    <row r="5" spans="1:138" s="9" customFormat="1" ht="12.75">
      <c r="A5" s="277">
        <v>1</v>
      </c>
      <c r="B5" s="278"/>
      <c r="C5" s="278"/>
      <c r="D5" s="278"/>
      <c r="E5" s="278"/>
      <c r="F5" s="279"/>
      <c r="G5" s="278">
        <v>2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9"/>
      <c r="Z5" s="336">
        <v>3</v>
      </c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8"/>
      <c r="AN5" s="277">
        <v>4</v>
      </c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9"/>
      <c r="BB5" s="277">
        <v>5</v>
      </c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9"/>
      <c r="BP5" s="277">
        <v>6</v>
      </c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9"/>
      <c r="CD5" s="277">
        <v>7</v>
      </c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9"/>
      <c r="CR5" s="277">
        <v>8</v>
      </c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9"/>
      <c r="DI5" s="277">
        <v>9</v>
      </c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9"/>
      <c r="DV5" s="277">
        <v>10</v>
      </c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9"/>
    </row>
    <row r="6" spans="1:138" s="5" customFormat="1" ht="26.25" customHeight="1">
      <c r="A6" s="250" t="s">
        <v>1</v>
      </c>
      <c r="B6" s="251"/>
      <c r="C6" s="251"/>
      <c r="D6" s="251"/>
      <c r="E6" s="251"/>
      <c r="F6" s="252"/>
      <c r="G6" s="312" t="s">
        <v>235</v>
      </c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411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8"/>
      <c r="AN6" s="277" t="s">
        <v>38</v>
      </c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9"/>
      <c r="BB6" s="277" t="s">
        <v>38</v>
      </c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9"/>
      <c r="BP6" s="389">
        <f>BP8+BP11+BP12+BP13+BP14+BP15+BP16+BP17+BP18+BP19+BP20+BP21+BP22+BP23+BP9+BP10</f>
        <v>8973013.21</v>
      </c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1"/>
      <c r="CD6" s="330">
        <f>CD8+CD9+CD10</f>
        <v>1632490.98</v>
      </c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2"/>
      <c r="CR6" s="254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6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</row>
    <row r="7" spans="1:138" s="5" customFormat="1" ht="26.25" customHeight="1">
      <c r="A7" s="308" t="s">
        <v>13</v>
      </c>
      <c r="B7" s="180"/>
      <c r="C7" s="180"/>
      <c r="D7" s="180"/>
      <c r="E7" s="180"/>
      <c r="F7" s="195"/>
      <c r="G7" s="312" t="s">
        <v>236</v>
      </c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285" t="s">
        <v>38</v>
      </c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95"/>
      <c r="AN7" s="233" t="s">
        <v>38</v>
      </c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 t="s">
        <v>38</v>
      </c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54" t="s">
        <v>38</v>
      </c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 t="s">
        <v>38</v>
      </c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 t="s">
        <v>38</v>
      </c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6"/>
      <c r="DI7" s="254" t="s">
        <v>38</v>
      </c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6"/>
      <c r="DV7" s="254" t="s">
        <v>38</v>
      </c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6"/>
    </row>
    <row r="8" spans="1:138" s="5" customFormat="1" ht="26.25" customHeight="1">
      <c r="A8" s="308" t="s">
        <v>41</v>
      </c>
      <c r="B8" s="180"/>
      <c r="C8" s="180"/>
      <c r="D8" s="180"/>
      <c r="E8" s="180"/>
      <c r="F8" s="195"/>
      <c r="G8" s="253" t="s">
        <v>237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4"/>
      <c r="Z8" s="336">
        <v>310</v>
      </c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8"/>
      <c r="AN8" s="233">
        <v>1</v>
      </c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54">
        <f>CD8</f>
        <v>989200</v>
      </c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6"/>
      <c r="BP8" s="254">
        <f>BB8</f>
        <v>989200</v>
      </c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>
        <v>989200</v>
      </c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6"/>
      <c r="DI8" s="254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6"/>
      <c r="DV8" s="254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6"/>
    </row>
    <row r="9" spans="1:138" s="5" customFormat="1" ht="26.25" customHeight="1">
      <c r="A9" s="308" t="s">
        <v>43</v>
      </c>
      <c r="B9" s="180"/>
      <c r="C9" s="180"/>
      <c r="D9" s="180"/>
      <c r="E9" s="180"/>
      <c r="F9" s="195"/>
      <c r="G9" s="253" t="s">
        <v>341</v>
      </c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4"/>
      <c r="Z9" s="336">
        <v>310</v>
      </c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8"/>
      <c r="AN9" s="233">
        <v>1</v>
      </c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54">
        <f>CD9</f>
        <v>100000</v>
      </c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6"/>
      <c r="BP9" s="254">
        <f>BB9</f>
        <v>100000</v>
      </c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>
        <v>100000</v>
      </c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6"/>
      <c r="DI9" s="254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6"/>
      <c r="DV9" s="254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6"/>
    </row>
    <row r="10" spans="1:138" s="5" customFormat="1" ht="46.5" customHeight="1">
      <c r="A10" s="308" t="s">
        <v>342</v>
      </c>
      <c r="B10" s="180"/>
      <c r="C10" s="180"/>
      <c r="D10" s="180"/>
      <c r="E10" s="180"/>
      <c r="F10" s="195"/>
      <c r="G10" s="253" t="s">
        <v>343</v>
      </c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4"/>
      <c r="Z10" s="336">
        <v>310</v>
      </c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8"/>
      <c r="AN10" s="233">
        <v>15</v>
      </c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54">
        <f>BP10/AN10</f>
        <v>36219.39866666667</v>
      </c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6"/>
      <c r="BP10" s="254">
        <f>CD10</f>
        <v>543290.98</v>
      </c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>
        <f>698538.4-130000-25247.42</f>
        <v>543290.98</v>
      </c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6"/>
      <c r="DI10" s="254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6"/>
      <c r="DV10" s="254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6"/>
    </row>
    <row r="11" spans="1:138" s="5" customFormat="1" ht="26.25" customHeight="1">
      <c r="A11" s="308" t="s">
        <v>252</v>
      </c>
      <c r="B11" s="180"/>
      <c r="C11" s="180"/>
      <c r="D11" s="180"/>
      <c r="E11" s="180"/>
      <c r="F11" s="195"/>
      <c r="G11" s="253" t="s">
        <v>257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4"/>
      <c r="Z11" s="336">
        <v>310</v>
      </c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8"/>
      <c r="AN11" s="233">
        <v>1</v>
      </c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>
        <v>2700000</v>
      </c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54">
        <f aca="true" t="shared" si="0" ref="BP11:BP12">BB11</f>
        <v>2700000</v>
      </c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>
        <f aca="true" t="shared" si="1" ref="CR11:CR16">BP11</f>
        <v>2700000</v>
      </c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6"/>
      <c r="DI11" s="254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6"/>
      <c r="DV11" s="254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6"/>
    </row>
    <row r="12" spans="1:138" s="5" customFormat="1" ht="26.25" customHeight="1">
      <c r="A12" s="308" t="s">
        <v>253</v>
      </c>
      <c r="B12" s="180"/>
      <c r="C12" s="180"/>
      <c r="D12" s="180"/>
      <c r="E12" s="180"/>
      <c r="F12" s="195"/>
      <c r="G12" s="253" t="s">
        <v>259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4"/>
      <c r="Z12" s="336">
        <v>310</v>
      </c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8"/>
      <c r="AN12" s="233">
        <v>1</v>
      </c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>
        <v>670000</v>
      </c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54">
        <f t="shared" si="0"/>
        <v>670000</v>
      </c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>
        <f t="shared" si="1"/>
        <v>670000</v>
      </c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6"/>
      <c r="DI12" s="254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6"/>
      <c r="DV12" s="254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6"/>
    </row>
    <row r="13" spans="1:138" s="5" customFormat="1" ht="26.25" customHeight="1">
      <c r="A13" s="308" t="s">
        <v>254</v>
      </c>
      <c r="B13" s="180"/>
      <c r="C13" s="180"/>
      <c r="D13" s="180"/>
      <c r="E13" s="180"/>
      <c r="F13" s="195"/>
      <c r="G13" s="253" t="s">
        <v>260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4"/>
      <c r="Z13" s="336">
        <v>310</v>
      </c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8"/>
      <c r="AN13" s="233">
        <v>2</v>
      </c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>
        <v>880000</v>
      </c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54">
        <f>BB13*AN13</f>
        <v>1760000</v>
      </c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>
        <f t="shared" si="1"/>
        <v>1760000</v>
      </c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6"/>
      <c r="DI13" s="254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6"/>
      <c r="DV13" s="254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6"/>
    </row>
    <row r="14" spans="1:138" s="5" customFormat="1" ht="26.25" customHeight="1">
      <c r="A14" s="308" t="s">
        <v>255</v>
      </c>
      <c r="B14" s="180"/>
      <c r="C14" s="180"/>
      <c r="D14" s="180"/>
      <c r="E14" s="180"/>
      <c r="F14" s="195"/>
      <c r="G14" s="253" t="s">
        <v>258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4"/>
      <c r="Z14" s="336">
        <v>310</v>
      </c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8"/>
      <c r="AN14" s="233">
        <v>4</v>
      </c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>
        <v>52260</v>
      </c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54">
        <f>BB14*AN14</f>
        <v>209040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>
        <f t="shared" si="1"/>
        <v>209040</v>
      </c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6"/>
      <c r="DI14" s="254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6"/>
      <c r="DV14" s="254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6"/>
    </row>
    <row r="15" spans="1:138" s="5" customFormat="1" ht="26.25" customHeight="1">
      <c r="A15" s="308" t="s">
        <v>256</v>
      </c>
      <c r="B15" s="180"/>
      <c r="C15" s="180"/>
      <c r="D15" s="180"/>
      <c r="E15" s="180"/>
      <c r="F15" s="195"/>
      <c r="G15" s="253" t="s">
        <v>262</v>
      </c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4"/>
      <c r="Z15" s="336">
        <v>310</v>
      </c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8"/>
      <c r="AN15" s="233">
        <v>2</v>
      </c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>
        <v>50000</v>
      </c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54">
        <f>BB15*AN15</f>
        <v>100000</v>
      </c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>
        <f t="shared" si="1"/>
        <v>100000</v>
      </c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6"/>
      <c r="DI15" s="254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6"/>
      <c r="DV15" s="254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6"/>
    </row>
    <row r="16" spans="1:138" s="5" customFormat="1" ht="49.5" customHeight="1">
      <c r="A16" s="308" t="s">
        <v>261</v>
      </c>
      <c r="B16" s="180"/>
      <c r="C16" s="180"/>
      <c r="D16" s="180"/>
      <c r="E16" s="180"/>
      <c r="F16" s="195"/>
      <c r="G16" s="253" t="s">
        <v>263</v>
      </c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4"/>
      <c r="Z16" s="336">
        <v>310</v>
      </c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  <c r="AN16" s="233">
        <v>1</v>
      </c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>
        <v>114760</v>
      </c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54">
        <f>BB16</f>
        <v>114760</v>
      </c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>
        <f t="shared" si="1"/>
        <v>114760</v>
      </c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6"/>
      <c r="DI16" s="254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6"/>
      <c r="DV16" s="254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6"/>
    </row>
    <row r="17" spans="1:138" s="5" customFormat="1" ht="24.75" customHeight="1">
      <c r="A17" s="308" t="s">
        <v>264</v>
      </c>
      <c r="B17" s="180"/>
      <c r="C17" s="180"/>
      <c r="D17" s="180"/>
      <c r="E17" s="180"/>
      <c r="F17" s="195"/>
      <c r="G17" s="253" t="s">
        <v>268</v>
      </c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4"/>
      <c r="Z17" s="336">
        <v>310</v>
      </c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8"/>
      <c r="AN17" s="233">
        <v>10</v>
      </c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>
        <v>7700</v>
      </c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54">
        <f>BB17*AN17</f>
        <v>77000</v>
      </c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>
        <f aca="true" t="shared" si="2" ref="CR17:CR18">BP17</f>
        <v>77000</v>
      </c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6"/>
      <c r="DI17" s="254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6"/>
      <c r="DV17" s="254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6"/>
    </row>
    <row r="18" spans="1:138" s="5" customFormat="1" ht="49.5" customHeight="1">
      <c r="A18" s="308" t="s">
        <v>266</v>
      </c>
      <c r="B18" s="180"/>
      <c r="C18" s="180"/>
      <c r="D18" s="180"/>
      <c r="E18" s="180"/>
      <c r="F18" s="195"/>
      <c r="G18" s="253" t="s">
        <v>269</v>
      </c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4"/>
      <c r="Z18" s="336">
        <v>310</v>
      </c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8"/>
      <c r="AN18" s="233">
        <v>2</v>
      </c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>
        <v>60700</v>
      </c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54">
        <f>BB18*AN18</f>
        <v>121400</v>
      </c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>
        <f t="shared" si="2"/>
        <v>121400</v>
      </c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6"/>
      <c r="DI18" s="254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6"/>
      <c r="DV18" s="254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6"/>
    </row>
    <row r="19" spans="1:138" s="5" customFormat="1" ht="49.5" customHeight="1">
      <c r="A19" s="308" t="s">
        <v>267</v>
      </c>
      <c r="B19" s="180"/>
      <c r="C19" s="180"/>
      <c r="D19" s="180"/>
      <c r="E19" s="180"/>
      <c r="F19" s="195"/>
      <c r="G19" s="253" t="s">
        <v>270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4"/>
      <c r="Z19" s="336">
        <v>310</v>
      </c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8"/>
      <c r="AN19" s="233">
        <v>1</v>
      </c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>
        <v>317007</v>
      </c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54">
        <f aca="true" t="shared" si="3" ref="BP19">BB19</f>
        <v>317007</v>
      </c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>
        <f>BP19</f>
        <v>317007</v>
      </c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6"/>
      <c r="DI19" s="254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6"/>
      <c r="DV19" s="254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6"/>
    </row>
    <row r="20" spans="1:138" s="5" customFormat="1" ht="24.75" customHeight="1">
      <c r="A20" s="308" t="s">
        <v>271</v>
      </c>
      <c r="B20" s="180"/>
      <c r="C20" s="180"/>
      <c r="D20" s="180"/>
      <c r="E20" s="180"/>
      <c r="F20" s="195"/>
      <c r="G20" s="253" t="s">
        <v>272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4"/>
      <c r="Z20" s="336">
        <v>310</v>
      </c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8"/>
      <c r="AN20" s="233">
        <v>10</v>
      </c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>
        <v>12190</v>
      </c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54">
        <f>BB20*AN20</f>
        <v>121900</v>
      </c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>
        <f aca="true" t="shared" si="4" ref="CR20">BP20</f>
        <v>121900</v>
      </c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6"/>
      <c r="DI20" s="254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6"/>
      <c r="DV20" s="254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6"/>
    </row>
    <row r="21" spans="1:138" s="5" customFormat="1" ht="26.25" customHeight="1">
      <c r="A21" s="308" t="s">
        <v>273</v>
      </c>
      <c r="B21" s="180"/>
      <c r="C21" s="180"/>
      <c r="D21" s="180"/>
      <c r="E21" s="180"/>
      <c r="F21" s="195"/>
      <c r="G21" s="253" t="s">
        <v>265</v>
      </c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4"/>
      <c r="Z21" s="336">
        <v>310</v>
      </c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8"/>
      <c r="AN21" s="233">
        <v>600</v>
      </c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>
        <v>463.655</v>
      </c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54">
        <f>BB21*AN21</f>
        <v>278193</v>
      </c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>
        <f>BP21</f>
        <v>278193</v>
      </c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6"/>
      <c r="DI21" s="254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6"/>
      <c r="DV21" s="254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6"/>
    </row>
    <row r="22" spans="1:138" s="5" customFormat="1" ht="23.25" customHeight="1">
      <c r="A22" s="308" t="s">
        <v>274</v>
      </c>
      <c r="B22" s="180"/>
      <c r="C22" s="180"/>
      <c r="D22" s="180"/>
      <c r="E22" s="180"/>
      <c r="F22" s="195"/>
      <c r="G22" s="412" t="s">
        <v>278</v>
      </c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4"/>
      <c r="Z22" s="336">
        <v>310</v>
      </c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8"/>
      <c r="AN22" s="233">
        <v>1</v>
      </c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>
        <v>699000</v>
      </c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54">
        <f>BB22*AN22</f>
        <v>699000</v>
      </c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>
        <f>BP22</f>
        <v>699000</v>
      </c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6"/>
      <c r="DI22" s="254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6"/>
      <c r="DV22" s="254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6"/>
    </row>
    <row r="23" spans="1:138" s="5" customFormat="1" ht="23.25" customHeight="1">
      <c r="A23" s="308" t="s">
        <v>275</v>
      </c>
      <c r="B23" s="180"/>
      <c r="C23" s="180"/>
      <c r="D23" s="180"/>
      <c r="E23" s="180"/>
      <c r="F23" s="195"/>
      <c r="G23" s="412" t="s">
        <v>278</v>
      </c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4"/>
      <c r="Z23" s="336">
        <v>310</v>
      </c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8"/>
      <c r="AN23" s="233">
        <v>1</v>
      </c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>
        <v>172222.23</v>
      </c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54">
        <f>BB23*AN23</f>
        <v>172222.23</v>
      </c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>
        <f>BP23</f>
        <v>172222.23</v>
      </c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6"/>
      <c r="DI23" s="254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6"/>
      <c r="DV23" s="254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6"/>
    </row>
    <row r="24" spans="1:138" s="5" customFormat="1" ht="39" customHeight="1">
      <c r="A24" s="250" t="s">
        <v>2</v>
      </c>
      <c r="B24" s="251"/>
      <c r="C24" s="251"/>
      <c r="D24" s="251"/>
      <c r="E24" s="251"/>
      <c r="F24" s="252"/>
      <c r="G24" s="312" t="s">
        <v>238</v>
      </c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36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8"/>
      <c r="AN24" s="233" t="s">
        <v>38</v>
      </c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 t="s">
        <v>38</v>
      </c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6"/>
      <c r="DI24" s="254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6"/>
      <c r="DV24" s="254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6"/>
    </row>
    <row r="25" spans="1:138" s="5" customFormat="1" ht="26.25" customHeight="1">
      <c r="A25" s="308" t="s">
        <v>46</v>
      </c>
      <c r="B25" s="180"/>
      <c r="C25" s="180"/>
      <c r="D25" s="180"/>
      <c r="E25" s="180"/>
      <c r="F25" s="195"/>
      <c r="G25" s="312" t="s">
        <v>236</v>
      </c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285" t="s">
        <v>38</v>
      </c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95"/>
      <c r="AN25" s="233" t="s">
        <v>38</v>
      </c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 t="s">
        <v>38</v>
      </c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54" t="s">
        <v>38</v>
      </c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 t="s">
        <v>38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 t="s">
        <v>38</v>
      </c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6"/>
      <c r="DI25" s="254" t="s">
        <v>38</v>
      </c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6"/>
      <c r="DV25" s="254" t="s">
        <v>38</v>
      </c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6"/>
    </row>
    <row r="26" spans="1:138" s="5" customFormat="1" ht="26.25" customHeight="1">
      <c r="A26" s="308" t="s">
        <v>48</v>
      </c>
      <c r="B26" s="180"/>
      <c r="C26" s="180"/>
      <c r="D26" s="180"/>
      <c r="E26" s="180"/>
      <c r="F26" s="195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36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8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6"/>
      <c r="DI26" s="254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6"/>
      <c r="DV26" s="254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6"/>
    </row>
    <row r="27" spans="1:138" s="5" customFormat="1" ht="48" customHeight="1">
      <c r="A27" s="250" t="s">
        <v>3</v>
      </c>
      <c r="B27" s="251"/>
      <c r="C27" s="251"/>
      <c r="D27" s="251"/>
      <c r="E27" s="251"/>
      <c r="F27" s="252"/>
      <c r="G27" s="410" t="s">
        <v>239</v>
      </c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336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8"/>
      <c r="AN27" s="233" t="s">
        <v>38</v>
      </c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 t="s">
        <v>38</v>
      </c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6"/>
      <c r="DI27" s="254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6"/>
      <c r="DV27" s="254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6"/>
    </row>
    <row r="28" spans="1:138" s="5" customFormat="1" ht="24" customHeight="1">
      <c r="A28" s="308" t="s">
        <v>16</v>
      </c>
      <c r="B28" s="180"/>
      <c r="C28" s="180"/>
      <c r="D28" s="180"/>
      <c r="E28" s="180"/>
      <c r="F28" s="195"/>
      <c r="G28" s="312" t="s">
        <v>236</v>
      </c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285" t="s">
        <v>38</v>
      </c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95"/>
      <c r="AN28" s="233" t="s">
        <v>38</v>
      </c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 t="s">
        <v>38</v>
      </c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54" t="s">
        <v>38</v>
      </c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 t="s">
        <v>38</v>
      </c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 t="s">
        <v>38</v>
      </c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6"/>
      <c r="DI28" s="254" t="s">
        <v>38</v>
      </c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6"/>
      <c r="DV28" s="254" t="s">
        <v>38</v>
      </c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6"/>
    </row>
    <row r="29" spans="1:168" s="5" customFormat="1" ht="24" customHeight="1">
      <c r="A29" s="308" t="s">
        <v>93</v>
      </c>
      <c r="B29" s="180"/>
      <c r="C29" s="180"/>
      <c r="D29" s="180"/>
      <c r="E29" s="180"/>
      <c r="F29" s="195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36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8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5"/>
      <c r="CR29" s="233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5"/>
      <c r="DI29" s="233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5"/>
      <c r="DV29" s="233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5"/>
      <c r="FL29" s="41"/>
    </row>
    <row r="30" spans="1:138" s="5" customFormat="1" ht="16.5" customHeight="1">
      <c r="A30" s="240" t="s">
        <v>73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1"/>
      <c r="BP30" s="407">
        <f>BP6</f>
        <v>8973013.21</v>
      </c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9"/>
      <c r="CD30" s="330">
        <f>CD8+CD9+CD10</f>
        <v>1632490.98</v>
      </c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2"/>
      <c r="CR30" s="330">
        <f>CR11+CR12+CR13+CR14+CR15+CR16+CR17+CR18+CR19+CR20+CR21+CR22+CR23</f>
        <v>7340522.23</v>
      </c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2"/>
      <c r="DI30" s="254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6"/>
      <c r="DV30" s="233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5"/>
    </row>
  </sheetData>
  <mergeCells count="267">
    <mergeCell ref="DI9:DU9"/>
    <mergeCell ref="DV9:EH9"/>
    <mergeCell ref="A10:F10"/>
    <mergeCell ref="G9:Y9"/>
    <mergeCell ref="Z9:AM9"/>
    <mergeCell ref="AN9:BA9"/>
    <mergeCell ref="BB9:BO9"/>
    <mergeCell ref="BP9:CC9"/>
    <mergeCell ref="CD9:CQ9"/>
    <mergeCell ref="CR9:DH9"/>
    <mergeCell ref="G10:Y10"/>
    <mergeCell ref="Z10:AM10"/>
    <mergeCell ref="AN10:BA10"/>
    <mergeCell ref="BB10:BO10"/>
    <mergeCell ref="BP10:CC10"/>
    <mergeCell ref="CD10:CQ10"/>
    <mergeCell ref="CR10:DH10"/>
    <mergeCell ref="DV8:EH8"/>
    <mergeCell ref="DV22:EH22"/>
    <mergeCell ref="A23:F23"/>
    <mergeCell ref="G23:Y23"/>
    <mergeCell ref="Z23:AM23"/>
    <mergeCell ref="AN23:BA23"/>
    <mergeCell ref="BB23:BO23"/>
    <mergeCell ref="BP23:CC23"/>
    <mergeCell ref="CD23:CQ23"/>
    <mergeCell ref="CR23:DH23"/>
    <mergeCell ref="DI23:DU23"/>
    <mergeCell ref="DV23:EH23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I10:DU10"/>
    <mergeCell ref="DV10:EH10"/>
    <mergeCell ref="A9:F9"/>
    <mergeCell ref="CD3:CQ4"/>
    <mergeCell ref="CR3:DH4"/>
    <mergeCell ref="DI3:EH3"/>
    <mergeCell ref="DI4:DU4"/>
    <mergeCell ref="DV4:EH4"/>
    <mergeCell ref="A5:F5"/>
    <mergeCell ref="G5:Y5"/>
    <mergeCell ref="Z5:AM5"/>
    <mergeCell ref="AN5:BA5"/>
    <mergeCell ref="BB5:BO5"/>
    <mergeCell ref="A3:F4"/>
    <mergeCell ref="G3:Y4"/>
    <mergeCell ref="Z3:AM4"/>
    <mergeCell ref="AN3:BA4"/>
    <mergeCell ref="BB3:BO4"/>
    <mergeCell ref="BP3:CC4"/>
    <mergeCell ref="BP5:CC5"/>
    <mergeCell ref="CD5:CQ5"/>
    <mergeCell ref="CR5:DH5"/>
    <mergeCell ref="DI5:DU5"/>
    <mergeCell ref="DV5:EH5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24:EH24"/>
    <mergeCell ref="A25:F25"/>
    <mergeCell ref="G25:Y25"/>
    <mergeCell ref="Z25:AM25"/>
    <mergeCell ref="AN25:BA25"/>
    <mergeCell ref="BB25:BO25"/>
    <mergeCell ref="BP25:CC25"/>
    <mergeCell ref="CD25:CQ25"/>
    <mergeCell ref="CR25:DH25"/>
    <mergeCell ref="DI25:DU25"/>
    <mergeCell ref="DV25:EH25"/>
    <mergeCell ref="A24:F24"/>
    <mergeCell ref="G24:Y24"/>
    <mergeCell ref="Z24:AM24"/>
    <mergeCell ref="AN24:BA24"/>
    <mergeCell ref="BB24:BO24"/>
    <mergeCell ref="BP24:CC24"/>
    <mergeCell ref="CD24:CQ24"/>
    <mergeCell ref="CR24:DH24"/>
    <mergeCell ref="DI24:DU24"/>
    <mergeCell ref="CR28:DH28"/>
    <mergeCell ref="DI28:DU28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DV27:EH27"/>
    <mergeCell ref="A26:F26"/>
    <mergeCell ref="G26:Y26"/>
    <mergeCell ref="Z26:AM26"/>
    <mergeCell ref="AN26:BA26"/>
    <mergeCell ref="BB26:BO26"/>
    <mergeCell ref="BP26:CC26"/>
    <mergeCell ref="CD26:CQ26"/>
    <mergeCell ref="CR26:DH26"/>
    <mergeCell ref="DI26:DU26"/>
    <mergeCell ref="DV28:EH28"/>
    <mergeCell ref="A28:F28"/>
    <mergeCell ref="A29:F29"/>
    <mergeCell ref="G29:Y29"/>
    <mergeCell ref="Z29:AM29"/>
    <mergeCell ref="AN29:BA29"/>
    <mergeCell ref="BB29:BO29"/>
    <mergeCell ref="DV30:EH30"/>
    <mergeCell ref="BP29:CC29"/>
    <mergeCell ref="CD29:CQ29"/>
    <mergeCell ref="CR29:DH29"/>
    <mergeCell ref="DI29:DU29"/>
    <mergeCell ref="DV29:EH29"/>
    <mergeCell ref="A30:BO30"/>
    <mergeCell ref="BP30:CC30"/>
    <mergeCell ref="CD30:CQ30"/>
    <mergeCell ref="CR30:DH30"/>
    <mergeCell ref="DI30:DU30"/>
    <mergeCell ref="G28:Y28"/>
    <mergeCell ref="Z28:AM28"/>
    <mergeCell ref="AN28:BA28"/>
    <mergeCell ref="BB28:BO28"/>
    <mergeCell ref="BP28:CC28"/>
    <mergeCell ref="CD28:CQ28"/>
    <mergeCell ref="Z11:AM11"/>
    <mergeCell ref="AN11:BA11"/>
    <mergeCell ref="BB11:BO11"/>
    <mergeCell ref="BP11:CC11"/>
    <mergeCell ref="CD11:CQ11"/>
    <mergeCell ref="AN19:BA19"/>
    <mergeCell ref="BB19:BO19"/>
    <mergeCell ref="BP19:CC19"/>
    <mergeCell ref="CD19:CQ19"/>
    <mergeCell ref="G11:Y11"/>
    <mergeCell ref="CR11:DH11"/>
    <mergeCell ref="DI11:DU11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11:F11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3:F13"/>
    <mergeCell ref="G13:Y13"/>
    <mergeCell ref="Z13:AM13"/>
    <mergeCell ref="AN13:BA13"/>
    <mergeCell ref="BB13:BO13"/>
    <mergeCell ref="BP13:CC13"/>
    <mergeCell ref="CD13:CQ13"/>
    <mergeCell ref="CR16:DH16"/>
    <mergeCell ref="DI16:DU16"/>
    <mergeCell ref="DV16:EH16"/>
    <mergeCell ref="DV15:EH15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A16:F16"/>
    <mergeCell ref="G16:Y16"/>
    <mergeCell ref="Z16:AM16"/>
    <mergeCell ref="AN16:BA16"/>
    <mergeCell ref="BB16:BO16"/>
    <mergeCell ref="BP16:CC16"/>
    <mergeCell ref="CD16:CQ16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21:EH21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A19:F19"/>
    <mergeCell ref="G19:Y19"/>
    <mergeCell ref="Z19:AM19"/>
    <mergeCell ref="CR19:DH19"/>
    <mergeCell ref="DI19:DU19"/>
    <mergeCell ref="DV19:EH19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20:EH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D13"/>
  <sheetViews>
    <sheetView view="pageBreakPreview" zoomScaleSheetLayoutView="100" workbookViewId="0" topLeftCell="A4">
      <selection activeCell="CJ12" sqref="CJ12:CW12"/>
    </sheetView>
  </sheetViews>
  <sheetFormatPr defaultColWidth="0.85546875" defaultRowHeight="15"/>
  <cols>
    <col min="1" max="86" width="0.85546875" style="7" customWidth="1"/>
    <col min="87" max="87" width="2.7109375" style="7" customWidth="1"/>
    <col min="88" max="99" width="0.85546875" style="7" customWidth="1"/>
    <col min="100" max="100" width="1.57421875" style="7" customWidth="1"/>
    <col min="101" max="127" width="0.85546875" style="7" customWidth="1"/>
    <col min="128" max="128" width="1.8515625" style="7" customWidth="1"/>
    <col min="129" max="129" width="2.140625" style="7" customWidth="1"/>
    <col min="130" max="159" width="0.85546875" style="7" customWidth="1"/>
    <col min="160" max="160" width="17.8515625" style="7" customWidth="1"/>
    <col min="161" max="16384" width="0.85546875" style="7" customWidth="1"/>
  </cols>
  <sheetData>
    <row r="1" ht="15">
      <c r="A1" s="7" t="s">
        <v>240</v>
      </c>
    </row>
    <row r="2" ht="12.75" customHeight="1"/>
    <row r="3" spans="1:138" s="8" customFormat="1" ht="86.25" customHeight="1">
      <c r="A3" s="286" t="s">
        <v>9</v>
      </c>
      <c r="B3" s="295"/>
      <c r="C3" s="295"/>
      <c r="D3" s="295"/>
      <c r="E3" s="295"/>
      <c r="F3" s="296"/>
      <c r="G3" s="295" t="s">
        <v>57</v>
      </c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6"/>
      <c r="X3" s="286" t="s">
        <v>75</v>
      </c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73"/>
      <c r="AL3" s="295" t="s">
        <v>141</v>
      </c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73"/>
      <c r="AY3" s="286" t="s">
        <v>241</v>
      </c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6"/>
      <c r="BL3" s="286" t="s">
        <v>242</v>
      </c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6"/>
      <c r="BX3" s="286" t="s">
        <v>243</v>
      </c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6"/>
      <c r="CJ3" s="286" t="s">
        <v>244</v>
      </c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6"/>
      <c r="CX3" s="286" t="s">
        <v>30</v>
      </c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165"/>
      <c r="DJ3" s="165"/>
      <c r="DK3" s="165"/>
      <c r="DL3" s="165"/>
      <c r="DM3" s="173"/>
      <c r="DN3" s="285" t="s">
        <v>31</v>
      </c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90"/>
    </row>
    <row r="4" spans="1:138" s="8" customFormat="1" ht="36" customHeight="1">
      <c r="A4" s="300"/>
      <c r="B4" s="301"/>
      <c r="C4" s="301"/>
      <c r="D4" s="301"/>
      <c r="E4" s="301"/>
      <c r="F4" s="302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  <c r="X4" s="166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74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74"/>
      <c r="AY4" s="300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2"/>
      <c r="BL4" s="300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2"/>
      <c r="BX4" s="300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2"/>
      <c r="CJ4" s="300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2"/>
      <c r="CX4" s="300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167"/>
      <c r="DJ4" s="167"/>
      <c r="DK4" s="167"/>
      <c r="DL4" s="167"/>
      <c r="DM4" s="174"/>
      <c r="DN4" s="285" t="s">
        <v>35</v>
      </c>
      <c r="DO4" s="289"/>
      <c r="DP4" s="289"/>
      <c r="DQ4" s="289"/>
      <c r="DR4" s="289"/>
      <c r="DS4" s="289"/>
      <c r="DT4" s="289"/>
      <c r="DU4" s="289"/>
      <c r="DV4" s="289"/>
      <c r="DW4" s="289"/>
      <c r="DX4" s="290"/>
      <c r="DY4" s="285" t="s">
        <v>36</v>
      </c>
      <c r="DZ4" s="289"/>
      <c r="EA4" s="289"/>
      <c r="EB4" s="289"/>
      <c r="EC4" s="289"/>
      <c r="ED4" s="289"/>
      <c r="EE4" s="289"/>
      <c r="EF4" s="289"/>
      <c r="EG4" s="289"/>
      <c r="EH4" s="290"/>
    </row>
    <row r="5" spans="1:138" s="9" customFormat="1" ht="12.75">
      <c r="A5" s="277">
        <v>1</v>
      </c>
      <c r="B5" s="278"/>
      <c r="C5" s="278"/>
      <c r="D5" s="278"/>
      <c r="E5" s="278"/>
      <c r="F5" s="279"/>
      <c r="G5" s="278">
        <v>2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9"/>
      <c r="X5" s="336">
        <v>3</v>
      </c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6">
        <v>4</v>
      </c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8"/>
      <c r="AY5" s="277">
        <v>5</v>
      </c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9"/>
      <c r="BL5" s="277">
        <v>6</v>
      </c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9"/>
      <c r="BX5" s="277">
        <v>7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9"/>
      <c r="CJ5" s="277">
        <v>8</v>
      </c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9"/>
      <c r="CX5" s="277">
        <v>9</v>
      </c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91"/>
      <c r="DJ5" s="291"/>
      <c r="DK5" s="291"/>
      <c r="DL5" s="291"/>
      <c r="DM5" s="292"/>
      <c r="DN5" s="277">
        <v>10</v>
      </c>
      <c r="DO5" s="278"/>
      <c r="DP5" s="278"/>
      <c r="DQ5" s="278"/>
      <c r="DR5" s="278"/>
      <c r="DS5" s="278"/>
      <c r="DT5" s="278"/>
      <c r="DU5" s="278"/>
      <c r="DV5" s="278"/>
      <c r="DW5" s="278"/>
      <c r="DX5" s="279"/>
      <c r="DY5" s="277">
        <v>11</v>
      </c>
      <c r="DZ5" s="278"/>
      <c r="EA5" s="278"/>
      <c r="EB5" s="278"/>
      <c r="EC5" s="278"/>
      <c r="ED5" s="278"/>
      <c r="EE5" s="278"/>
      <c r="EF5" s="278"/>
      <c r="EG5" s="278"/>
      <c r="EH5" s="279"/>
    </row>
    <row r="6" spans="1:138" s="5" customFormat="1" ht="26.25" customHeight="1">
      <c r="A6" s="250" t="s">
        <v>1</v>
      </c>
      <c r="B6" s="251"/>
      <c r="C6" s="251"/>
      <c r="D6" s="251"/>
      <c r="E6" s="251"/>
      <c r="F6" s="252"/>
      <c r="G6" s="312" t="s">
        <v>245</v>
      </c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3"/>
      <c r="X6" s="285" t="s">
        <v>38</v>
      </c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285" t="s">
        <v>38</v>
      </c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95"/>
      <c r="AY6" s="233" t="s">
        <v>38</v>
      </c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 t="s">
        <v>38</v>
      </c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 t="s">
        <v>38</v>
      </c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 t="s">
        <v>38</v>
      </c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5"/>
      <c r="CX6" s="285" t="s">
        <v>38</v>
      </c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180"/>
      <c r="DJ6" s="180"/>
      <c r="DK6" s="180"/>
      <c r="DL6" s="180"/>
      <c r="DM6" s="195"/>
      <c r="DN6" s="233" t="s">
        <v>38</v>
      </c>
      <c r="DO6" s="234"/>
      <c r="DP6" s="234"/>
      <c r="DQ6" s="234"/>
      <c r="DR6" s="234"/>
      <c r="DS6" s="234"/>
      <c r="DT6" s="234"/>
      <c r="DU6" s="234"/>
      <c r="DV6" s="234"/>
      <c r="DW6" s="234"/>
      <c r="DX6" s="235"/>
      <c r="DY6" s="233" t="s">
        <v>38</v>
      </c>
      <c r="DZ6" s="234"/>
      <c r="EA6" s="234"/>
      <c r="EB6" s="234"/>
      <c r="EC6" s="234"/>
      <c r="ED6" s="234"/>
      <c r="EE6" s="234"/>
      <c r="EF6" s="234"/>
      <c r="EG6" s="234"/>
      <c r="EH6" s="235"/>
    </row>
    <row r="7" spans="1:138" s="5" customFormat="1" ht="26.25" customHeight="1">
      <c r="A7" s="250" t="s">
        <v>13</v>
      </c>
      <c r="B7" s="251"/>
      <c r="C7" s="251"/>
      <c r="D7" s="251"/>
      <c r="E7" s="251"/>
      <c r="F7" s="252"/>
      <c r="G7" s="312" t="s">
        <v>246</v>
      </c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285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285" t="s">
        <v>38</v>
      </c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95"/>
      <c r="AY7" s="233" t="s">
        <v>38</v>
      </c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 t="s">
        <v>38</v>
      </c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5"/>
      <c r="BX7" s="330">
        <f>BX8+BX9+BX10+BX11+BX12</f>
        <v>961469.24</v>
      </c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2"/>
      <c r="CJ7" s="330">
        <f>CJ8+CJ9+CJ10+CJ11+CJ12</f>
        <v>462969.24</v>
      </c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407"/>
      <c r="CY7" s="419"/>
      <c r="CZ7" s="419"/>
      <c r="DA7" s="419"/>
      <c r="DB7" s="419"/>
      <c r="DC7" s="419"/>
      <c r="DD7" s="419"/>
      <c r="DE7" s="419"/>
      <c r="DF7" s="419"/>
      <c r="DG7" s="419"/>
      <c r="DH7" s="419"/>
      <c r="DI7" s="408"/>
      <c r="DJ7" s="408"/>
      <c r="DK7" s="408"/>
      <c r="DL7" s="408"/>
      <c r="DM7" s="409"/>
      <c r="DN7" s="330">
        <f>DN8</f>
        <v>0</v>
      </c>
      <c r="DO7" s="420"/>
      <c r="DP7" s="420"/>
      <c r="DQ7" s="420"/>
      <c r="DR7" s="420"/>
      <c r="DS7" s="420"/>
      <c r="DT7" s="420"/>
      <c r="DU7" s="420"/>
      <c r="DV7" s="420"/>
      <c r="DW7" s="420"/>
      <c r="DX7" s="421"/>
      <c r="DY7" s="233"/>
      <c r="DZ7" s="234"/>
      <c r="EA7" s="234"/>
      <c r="EB7" s="234"/>
      <c r="EC7" s="234"/>
      <c r="ED7" s="234"/>
      <c r="EE7" s="234"/>
      <c r="EF7" s="234"/>
      <c r="EG7" s="234"/>
      <c r="EH7" s="235"/>
    </row>
    <row r="8" spans="1:138" s="5" customFormat="1" ht="66.75" customHeight="1">
      <c r="A8" s="308"/>
      <c r="B8" s="180"/>
      <c r="C8" s="180"/>
      <c r="D8" s="180"/>
      <c r="E8" s="180"/>
      <c r="F8" s="195"/>
      <c r="G8" s="312" t="s">
        <v>247</v>
      </c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285">
        <v>346</v>
      </c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285" t="s">
        <v>248</v>
      </c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90"/>
      <c r="AY8" s="233">
        <v>300</v>
      </c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85">
        <v>360</v>
      </c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95"/>
      <c r="BX8" s="416">
        <f>BL8*AY8</f>
        <v>108000</v>
      </c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8"/>
      <c r="CJ8" s="416">
        <f>BX8-DN8</f>
        <v>108000</v>
      </c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8"/>
      <c r="CX8" s="416"/>
      <c r="CY8" s="417"/>
      <c r="CZ8" s="417"/>
      <c r="DA8" s="417"/>
      <c r="DB8" s="417"/>
      <c r="DC8" s="417"/>
      <c r="DD8" s="417"/>
      <c r="DE8" s="417"/>
      <c r="DF8" s="417"/>
      <c r="DG8" s="417"/>
      <c r="DH8" s="417"/>
      <c r="DI8" s="417"/>
      <c r="DJ8" s="417"/>
      <c r="DK8" s="417"/>
      <c r="DL8" s="417"/>
      <c r="DM8" s="418"/>
      <c r="DN8" s="416"/>
      <c r="DO8" s="417"/>
      <c r="DP8" s="417"/>
      <c r="DQ8" s="417"/>
      <c r="DR8" s="417"/>
      <c r="DS8" s="417"/>
      <c r="DT8" s="417"/>
      <c r="DU8" s="417"/>
      <c r="DV8" s="417"/>
      <c r="DW8" s="417"/>
      <c r="DX8" s="418"/>
      <c r="DY8" s="285"/>
      <c r="DZ8" s="180"/>
      <c r="EA8" s="180"/>
      <c r="EB8" s="180"/>
      <c r="EC8" s="180"/>
      <c r="ED8" s="180"/>
      <c r="EE8" s="180"/>
      <c r="EF8" s="180"/>
      <c r="EG8" s="180"/>
      <c r="EH8" s="195"/>
    </row>
    <row r="9" spans="1:160" s="5" customFormat="1" ht="16.5" customHeight="1">
      <c r="A9" s="308"/>
      <c r="B9" s="180"/>
      <c r="C9" s="180"/>
      <c r="D9" s="180"/>
      <c r="E9" s="180"/>
      <c r="F9" s="195"/>
      <c r="G9" s="312" t="s">
        <v>249</v>
      </c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285">
        <v>346</v>
      </c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285" t="s">
        <v>248</v>
      </c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90"/>
      <c r="AY9" s="233">
        <v>40</v>
      </c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85">
        <v>14962.5</v>
      </c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95"/>
      <c r="BX9" s="416">
        <f>BL9*AY9</f>
        <v>598500</v>
      </c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8"/>
      <c r="CJ9" s="416">
        <v>100000</v>
      </c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8"/>
      <c r="CX9" s="416">
        <v>498500</v>
      </c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8"/>
      <c r="DN9" s="416"/>
      <c r="DO9" s="417"/>
      <c r="DP9" s="417"/>
      <c r="DQ9" s="417"/>
      <c r="DR9" s="417"/>
      <c r="DS9" s="417"/>
      <c r="DT9" s="417"/>
      <c r="DU9" s="417"/>
      <c r="DV9" s="417"/>
      <c r="DW9" s="417"/>
      <c r="DX9" s="418"/>
      <c r="DY9" s="285"/>
      <c r="DZ9" s="180"/>
      <c r="EA9" s="180"/>
      <c r="EB9" s="180"/>
      <c r="EC9" s="180"/>
      <c r="ED9" s="180"/>
      <c r="EE9" s="180"/>
      <c r="EF9" s="180"/>
      <c r="EG9" s="180"/>
      <c r="EH9" s="195"/>
      <c r="FD9" s="6"/>
    </row>
    <row r="10" spans="1:138" s="5" customFormat="1" ht="16.5" customHeight="1">
      <c r="A10" s="308"/>
      <c r="B10" s="180"/>
      <c r="C10" s="180"/>
      <c r="D10" s="180"/>
      <c r="E10" s="180"/>
      <c r="F10" s="195"/>
      <c r="G10" s="312" t="s">
        <v>250</v>
      </c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285">
        <v>346</v>
      </c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285" t="s">
        <v>248</v>
      </c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90"/>
      <c r="AY10" s="233">
        <v>10</v>
      </c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85">
        <v>400</v>
      </c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95"/>
      <c r="BX10" s="416">
        <f>BL10*AY10</f>
        <v>4000</v>
      </c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8"/>
      <c r="CJ10" s="416">
        <v>4000</v>
      </c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8"/>
      <c r="CX10" s="416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8"/>
      <c r="DN10" s="416"/>
      <c r="DO10" s="417"/>
      <c r="DP10" s="417"/>
      <c r="DQ10" s="417"/>
      <c r="DR10" s="417"/>
      <c r="DS10" s="417"/>
      <c r="DT10" s="417"/>
      <c r="DU10" s="417"/>
      <c r="DV10" s="417"/>
      <c r="DW10" s="417"/>
      <c r="DX10" s="418"/>
      <c r="DY10" s="285"/>
      <c r="DZ10" s="180"/>
      <c r="EA10" s="180"/>
      <c r="EB10" s="180"/>
      <c r="EC10" s="180"/>
      <c r="ED10" s="180"/>
      <c r="EE10" s="180"/>
      <c r="EF10" s="180"/>
      <c r="EG10" s="180"/>
      <c r="EH10" s="195"/>
    </row>
    <row r="11" spans="1:138" s="5" customFormat="1" ht="165" customHeight="1">
      <c r="A11" s="308"/>
      <c r="B11" s="180"/>
      <c r="C11" s="180"/>
      <c r="D11" s="180"/>
      <c r="E11" s="180"/>
      <c r="F11" s="195"/>
      <c r="G11" s="312" t="s">
        <v>251</v>
      </c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285">
        <v>346</v>
      </c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285" t="s">
        <v>248</v>
      </c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90"/>
      <c r="AY11" s="233">
        <v>500</v>
      </c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415">
        <f>BX11/AY11</f>
        <v>201.93848</v>
      </c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95"/>
      <c r="BX11" s="416">
        <f>CJ11</f>
        <v>100969.24</v>
      </c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8"/>
      <c r="CJ11" s="416">
        <f>100000+969.24</f>
        <v>100969.24</v>
      </c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8"/>
      <c r="CX11" s="416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8"/>
      <c r="DN11" s="416"/>
      <c r="DO11" s="417"/>
      <c r="DP11" s="417"/>
      <c r="DQ11" s="417"/>
      <c r="DR11" s="417"/>
      <c r="DS11" s="417"/>
      <c r="DT11" s="417"/>
      <c r="DU11" s="417"/>
      <c r="DV11" s="417"/>
      <c r="DW11" s="417"/>
      <c r="DX11" s="418"/>
      <c r="DY11" s="285"/>
      <c r="DZ11" s="180"/>
      <c r="EA11" s="180"/>
      <c r="EB11" s="180"/>
      <c r="EC11" s="180"/>
      <c r="ED11" s="180"/>
      <c r="EE11" s="180"/>
      <c r="EF11" s="180"/>
      <c r="EG11" s="180"/>
      <c r="EH11" s="195"/>
    </row>
    <row r="12" spans="1:138" s="5" customFormat="1" ht="28.5" customHeight="1">
      <c r="A12" s="308"/>
      <c r="B12" s="180"/>
      <c r="C12" s="180"/>
      <c r="D12" s="180"/>
      <c r="E12" s="180"/>
      <c r="F12" s="195"/>
      <c r="G12" s="312" t="s">
        <v>340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285">
        <v>346</v>
      </c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285" t="s">
        <v>248</v>
      </c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90"/>
      <c r="AY12" s="233">
        <v>10</v>
      </c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415">
        <f>BX12/AY12</f>
        <v>15000</v>
      </c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95"/>
      <c r="BX12" s="416">
        <v>150000</v>
      </c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8"/>
      <c r="CJ12" s="416">
        <v>150000</v>
      </c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8"/>
      <c r="CX12" s="416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8"/>
      <c r="DN12" s="416"/>
      <c r="DO12" s="417"/>
      <c r="DP12" s="417"/>
      <c r="DQ12" s="417"/>
      <c r="DR12" s="417"/>
      <c r="DS12" s="417"/>
      <c r="DT12" s="417"/>
      <c r="DU12" s="417"/>
      <c r="DV12" s="417"/>
      <c r="DW12" s="417"/>
      <c r="DX12" s="418"/>
      <c r="DY12" s="416"/>
      <c r="DZ12" s="417"/>
      <c r="EA12" s="417"/>
      <c r="EB12" s="417"/>
      <c r="EC12" s="417"/>
      <c r="ED12" s="417"/>
      <c r="EE12" s="417"/>
      <c r="EF12" s="417"/>
      <c r="EG12" s="417"/>
      <c r="EH12" s="418"/>
    </row>
    <row r="13" spans="1:138" s="5" customFormat="1" ht="24.75" customHeight="1">
      <c r="A13" s="240" t="s">
        <v>73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4"/>
      <c r="BX13" s="407">
        <f>BX7</f>
        <v>961469.24</v>
      </c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9"/>
      <c r="CJ13" s="407">
        <f>CJ7</f>
        <v>462969.24</v>
      </c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9"/>
      <c r="CX13" s="407">
        <f>SUM(CX9:CX12)</f>
        <v>498500</v>
      </c>
      <c r="CY13" s="408"/>
      <c r="CZ13" s="408"/>
      <c r="DA13" s="408"/>
      <c r="DB13" s="408"/>
      <c r="DC13" s="408"/>
      <c r="DD13" s="408"/>
      <c r="DE13" s="408"/>
      <c r="DF13" s="408"/>
      <c r="DG13" s="408"/>
      <c r="DH13" s="408"/>
      <c r="DI13" s="408"/>
      <c r="DJ13" s="408"/>
      <c r="DK13" s="408"/>
      <c r="DL13" s="408"/>
      <c r="DM13" s="409"/>
      <c r="DN13" s="330">
        <f>DN7</f>
        <v>0</v>
      </c>
      <c r="DO13" s="331"/>
      <c r="DP13" s="331"/>
      <c r="DQ13" s="331"/>
      <c r="DR13" s="331"/>
      <c r="DS13" s="331"/>
      <c r="DT13" s="331"/>
      <c r="DU13" s="331"/>
      <c r="DV13" s="331"/>
      <c r="DW13" s="331"/>
      <c r="DX13" s="332"/>
      <c r="DY13" s="254"/>
      <c r="DZ13" s="255"/>
      <c r="EA13" s="255"/>
      <c r="EB13" s="255"/>
      <c r="EC13" s="255"/>
      <c r="ED13" s="255"/>
      <c r="EE13" s="255"/>
      <c r="EF13" s="255"/>
      <c r="EG13" s="255"/>
      <c r="EH13" s="256"/>
    </row>
  </sheetData>
  <mergeCells count="106">
    <mergeCell ref="BX3:CI4"/>
    <mergeCell ref="CJ3:CW4"/>
    <mergeCell ref="CX3:DM4"/>
    <mergeCell ref="DN3:EH3"/>
    <mergeCell ref="DN4:DX4"/>
    <mergeCell ref="DY4:EH4"/>
    <mergeCell ref="A3:F4"/>
    <mergeCell ref="G3:W4"/>
    <mergeCell ref="X3:AK4"/>
    <mergeCell ref="AL3:AX4"/>
    <mergeCell ref="AY3:BK4"/>
    <mergeCell ref="BL3:BW4"/>
    <mergeCell ref="A6:F6"/>
    <mergeCell ref="G6:W6"/>
    <mergeCell ref="X6:AK6"/>
    <mergeCell ref="AL6:AX6"/>
    <mergeCell ref="AY6:BK6"/>
    <mergeCell ref="A5:F5"/>
    <mergeCell ref="G5:W5"/>
    <mergeCell ref="X5:AK5"/>
    <mergeCell ref="AL5:AX5"/>
    <mergeCell ref="AY5:BK5"/>
    <mergeCell ref="BL6:BW6"/>
    <mergeCell ref="BX6:CI6"/>
    <mergeCell ref="CJ6:CW6"/>
    <mergeCell ref="CX6:DM6"/>
    <mergeCell ref="DN6:DX6"/>
    <mergeCell ref="DY6:EH6"/>
    <mergeCell ref="BX5:CI5"/>
    <mergeCell ref="CJ5:CW5"/>
    <mergeCell ref="CX5:DM5"/>
    <mergeCell ref="DN5:DX5"/>
    <mergeCell ref="DY5:EH5"/>
    <mergeCell ref="BL5:BW5"/>
    <mergeCell ref="A8:F8"/>
    <mergeCell ref="G8:W8"/>
    <mergeCell ref="X8:AK8"/>
    <mergeCell ref="AL8:AX8"/>
    <mergeCell ref="AY8:BK8"/>
    <mergeCell ref="A7:F7"/>
    <mergeCell ref="G7:W7"/>
    <mergeCell ref="X7:AK7"/>
    <mergeCell ref="AL7:AX7"/>
    <mergeCell ref="AY7:BK7"/>
    <mergeCell ref="BL8:BW8"/>
    <mergeCell ref="BX8:CI8"/>
    <mergeCell ref="CJ8:CW8"/>
    <mergeCell ref="CX8:DM8"/>
    <mergeCell ref="DN8:DX8"/>
    <mergeCell ref="DY8:EH8"/>
    <mergeCell ref="BX7:CI7"/>
    <mergeCell ref="CJ7:CW7"/>
    <mergeCell ref="CX7:DM7"/>
    <mergeCell ref="DN7:DX7"/>
    <mergeCell ref="DY7:EH7"/>
    <mergeCell ref="BL7:BW7"/>
    <mergeCell ref="A10:F10"/>
    <mergeCell ref="G10:W10"/>
    <mergeCell ref="X10:AK10"/>
    <mergeCell ref="AL10:AX10"/>
    <mergeCell ref="AY10:BK10"/>
    <mergeCell ref="A9:F9"/>
    <mergeCell ref="G9:W9"/>
    <mergeCell ref="X9:AK9"/>
    <mergeCell ref="AL9:AX9"/>
    <mergeCell ref="AY9:BK9"/>
    <mergeCell ref="BL10:BW10"/>
    <mergeCell ref="BX10:CI10"/>
    <mergeCell ref="CJ10:CW10"/>
    <mergeCell ref="CX10:DM10"/>
    <mergeCell ref="DN10:DX10"/>
    <mergeCell ref="DY10:EH10"/>
    <mergeCell ref="BX9:CI9"/>
    <mergeCell ref="CJ9:CW9"/>
    <mergeCell ref="CX9:DM9"/>
    <mergeCell ref="DN9:DX9"/>
    <mergeCell ref="DY9:EH9"/>
    <mergeCell ref="BL9:BW9"/>
    <mergeCell ref="BX11:CI11"/>
    <mergeCell ref="CJ11:CW11"/>
    <mergeCell ref="CX11:DM11"/>
    <mergeCell ref="DN11:DX11"/>
    <mergeCell ref="DY11:EH11"/>
    <mergeCell ref="A12:F12"/>
    <mergeCell ref="G12:W12"/>
    <mergeCell ref="X12:AK12"/>
    <mergeCell ref="AL12:AX12"/>
    <mergeCell ref="AY12:BK12"/>
    <mergeCell ref="A11:F11"/>
    <mergeCell ref="G11:W11"/>
    <mergeCell ref="X11:AK11"/>
    <mergeCell ref="AL11:AX11"/>
    <mergeCell ref="AY11:BK11"/>
    <mergeCell ref="BL11:BW11"/>
    <mergeCell ref="A13:BW13"/>
    <mergeCell ref="BX13:CI13"/>
    <mergeCell ref="CJ13:CW13"/>
    <mergeCell ref="CX13:DM13"/>
    <mergeCell ref="DN13:DX13"/>
    <mergeCell ref="DY13:EH13"/>
    <mergeCell ref="BL12:BW12"/>
    <mergeCell ref="BX12:CI12"/>
    <mergeCell ref="CJ12:CW12"/>
    <mergeCell ref="CX12:DM12"/>
    <mergeCell ref="DN12:DX12"/>
    <mergeCell ref="DY12:EH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 topLeftCell="A1">
      <selection activeCell="D68" sqref="D68:D89"/>
    </sheetView>
  </sheetViews>
  <sheetFormatPr defaultColWidth="9.140625" defaultRowHeight="15"/>
  <cols>
    <col min="1" max="2" width="9.140625" style="19" customWidth="1"/>
    <col min="3" max="3" width="11.7109375" style="19" customWidth="1"/>
    <col min="4" max="4" width="13.7109375" style="19" customWidth="1"/>
    <col min="5" max="5" width="15.140625" style="19" customWidth="1"/>
    <col min="6" max="6" width="11.421875" style="19" bestFit="1" customWidth="1"/>
    <col min="7" max="7" width="12.140625" style="19" customWidth="1"/>
    <col min="8" max="8" width="9.140625" style="19" customWidth="1"/>
    <col min="9" max="9" width="12.421875" style="19" bestFit="1" customWidth="1"/>
    <col min="10" max="10" width="11.140625" style="19" customWidth="1"/>
    <col min="11" max="11" width="12.421875" style="19" bestFit="1" customWidth="1"/>
    <col min="12" max="12" width="11.421875" style="19" bestFit="1" customWidth="1"/>
    <col min="13" max="13" width="11.8515625" style="19" customWidth="1"/>
    <col min="14" max="14" width="9.140625" style="19" customWidth="1"/>
    <col min="15" max="15" width="13.00390625" style="19" customWidth="1"/>
    <col min="16" max="16" width="14.57421875" style="19" bestFit="1" customWidth="1"/>
    <col min="17" max="16384" width="9.140625" style="19" customWidth="1"/>
  </cols>
  <sheetData>
    <row r="1" spans="1:11" ht="15">
      <c r="A1" s="18" t="s">
        <v>330</v>
      </c>
      <c r="C1" s="19" t="s">
        <v>331</v>
      </c>
      <c r="D1" s="19" t="s">
        <v>332</v>
      </c>
      <c r="E1" s="19" t="s">
        <v>333</v>
      </c>
      <c r="K1" s="19" t="s">
        <v>334</v>
      </c>
    </row>
    <row r="2" spans="2:15" ht="15">
      <c r="B2" s="20">
        <v>80.6</v>
      </c>
      <c r="C2" s="20">
        <f>D2+E2</f>
        <v>31402.247470000002</v>
      </c>
      <c r="D2" s="20">
        <v>22900</v>
      </c>
      <c r="E2" s="21">
        <v>8502.24747</v>
      </c>
      <c r="F2" s="20"/>
      <c r="G2" s="22">
        <f>B2*C2*12</f>
        <v>30372253.752984</v>
      </c>
      <c r="H2" s="23"/>
      <c r="I2" s="23"/>
      <c r="J2" s="23"/>
      <c r="K2" s="24">
        <v>30372253.75</v>
      </c>
      <c r="L2" s="23">
        <f>K2/12/B2</f>
        <v>31402.24746691481</v>
      </c>
      <c r="M2" s="25">
        <f>L2-D2</f>
        <v>8502.24746691481</v>
      </c>
      <c r="N2" s="23"/>
      <c r="O2" s="23">
        <f>K2-G2</f>
        <v>-0.0029839985072612762</v>
      </c>
    </row>
    <row r="3" spans="2:16" ht="15">
      <c r="B3" s="23"/>
      <c r="C3" s="23"/>
      <c r="D3" s="23"/>
      <c r="E3" s="23"/>
      <c r="F3" s="23"/>
      <c r="G3" s="24">
        <f>G4+G5+G6</f>
        <v>7286488.340220001</v>
      </c>
      <c r="H3" s="23"/>
      <c r="I3" s="23"/>
      <c r="J3" s="23"/>
      <c r="K3" s="24">
        <f>K4+K5+K6</f>
        <v>7286488.34</v>
      </c>
      <c r="L3" s="23"/>
      <c r="M3" s="23"/>
      <c r="N3" s="23"/>
      <c r="O3" s="26">
        <v>7286488.34</v>
      </c>
      <c r="P3" s="27">
        <f>O3-G3</f>
        <v>-0.0002200007438659668</v>
      </c>
    </row>
    <row r="4" spans="2:16" ht="15">
      <c r="B4" s="28">
        <v>6</v>
      </c>
      <c r="C4" s="20">
        <f aca="true" t="shared" si="0" ref="C4:C6">D4+E4</f>
        <v>58064</v>
      </c>
      <c r="D4" s="20">
        <v>45160</v>
      </c>
      <c r="E4" s="20">
        <v>12904</v>
      </c>
      <c r="F4" s="20"/>
      <c r="G4" s="20">
        <f>B4*C4*12</f>
        <v>4180608</v>
      </c>
      <c r="H4" s="23"/>
      <c r="I4" s="23"/>
      <c r="J4" s="23"/>
      <c r="K4" s="23">
        <v>4180608</v>
      </c>
      <c r="L4" s="23">
        <f>K4/12/B4</f>
        <v>58064</v>
      </c>
      <c r="M4" s="25">
        <f>L4-D4</f>
        <v>12904</v>
      </c>
      <c r="N4" s="23"/>
      <c r="P4" s="27">
        <f>O3-K3</f>
        <v>0</v>
      </c>
    </row>
    <row r="5" spans="2:14" ht="15">
      <c r="B5" s="20">
        <v>3.5</v>
      </c>
      <c r="C5" s="20">
        <f t="shared" si="0"/>
        <v>26682</v>
      </c>
      <c r="D5" s="20">
        <v>20010</v>
      </c>
      <c r="E5" s="20">
        <v>6672</v>
      </c>
      <c r="F5" s="20"/>
      <c r="G5" s="20">
        <f aca="true" t="shared" si="1" ref="G5:G6">B5*C5*12</f>
        <v>1120644</v>
      </c>
      <c r="H5" s="23"/>
      <c r="I5" s="23"/>
      <c r="J5" s="23"/>
      <c r="K5" s="23">
        <v>1120644</v>
      </c>
      <c r="L5" s="23">
        <f>K5/12/B5</f>
        <v>26682</v>
      </c>
      <c r="M5" s="25">
        <f>L5-D5</f>
        <v>6672</v>
      </c>
      <c r="N5" s="23"/>
    </row>
    <row r="6" spans="2:14" ht="15">
      <c r="B6" s="20">
        <v>10.5</v>
      </c>
      <c r="C6" s="20">
        <f t="shared" si="0"/>
        <v>15755.84397</v>
      </c>
      <c r="D6" s="20">
        <v>12611</v>
      </c>
      <c r="E6" s="21">
        <v>3144.84397</v>
      </c>
      <c r="F6" s="20"/>
      <c r="G6" s="20">
        <f t="shared" si="1"/>
        <v>1985236.3402200001</v>
      </c>
      <c r="H6" s="23"/>
      <c r="I6" s="23"/>
      <c r="J6" s="23"/>
      <c r="K6" s="23">
        <f>1985230.49+5.85</f>
        <v>1985236.34</v>
      </c>
      <c r="L6" s="23">
        <f>K6/12/B6</f>
        <v>15755.843968253968</v>
      </c>
      <c r="M6" s="25">
        <f>L6-D6</f>
        <v>3144.8439682539683</v>
      </c>
      <c r="N6" s="23"/>
    </row>
    <row r="7" spans="2:14" ht="15">
      <c r="B7" s="23">
        <f>B2+B4+B5+B6</f>
        <v>100.6</v>
      </c>
      <c r="C7" s="23"/>
      <c r="D7" s="23"/>
      <c r="E7" s="23"/>
      <c r="F7" s="23"/>
      <c r="G7" s="23">
        <f>G2+G3</f>
        <v>37658742.093204</v>
      </c>
      <c r="H7" s="23"/>
      <c r="I7" s="23"/>
      <c r="J7" s="23"/>
      <c r="K7" s="23"/>
      <c r="L7" s="23"/>
      <c r="M7" s="23"/>
      <c r="N7" s="23"/>
    </row>
    <row r="8" spans="2:14" ht="1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8" t="s">
        <v>335</v>
      </c>
      <c r="B9" s="23"/>
      <c r="C9" s="23"/>
      <c r="D9" s="23" t="s">
        <v>332</v>
      </c>
      <c r="E9" s="23" t="s">
        <v>336</v>
      </c>
      <c r="F9" s="23"/>
      <c r="G9" s="23"/>
      <c r="H9" s="23"/>
      <c r="I9" s="23"/>
      <c r="J9" s="23"/>
      <c r="K9" s="23"/>
      <c r="L9" s="23"/>
      <c r="M9" s="23"/>
      <c r="N9" s="23"/>
    </row>
    <row r="10" spans="2:14" ht="15">
      <c r="B10" s="20">
        <v>80.6</v>
      </c>
      <c r="C10" s="29"/>
      <c r="D10" s="30">
        <f>E10/B10/12</f>
        <v>675.0000000000001</v>
      </c>
      <c r="E10" s="20">
        <v>652860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2:14" ht="15">
      <c r="B11" s="23"/>
      <c r="D11" s="31"/>
      <c r="F11" s="23"/>
      <c r="G11" s="23"/>
      <c r="H11" s="23"/>
      <c r="I11" s="23"/>
      <c r="J11" s="23"/>
      <c r="K11" s="23"/>
      <c r="L11" s="23"/>
      <c r="M11" s="23"/>
      <c r="N11" s="23"/>
    </row>
    <row r="12" spans="2:14" ht="15">
      <c r="B12" s="28">
        <v>6</v>
      </c>
      <c r="C12" s="29"/>
      <c r="D12" s="32">
        <f>E12/B12/12</f>
        <v>4200</v>
      </c>
      <c r="E12" s="20">
        <v>302400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2:14" ht="15">
      <c r="B13" s="20">
        <v>3.5</v>
      </c>
      <c r="C13" s="29"/>
      <c r="D13" s="32">
        <f>E13/B13/9</f>
        <v>0</v>
      </c>
      <c r="E13" s="20"/>
      <c r="F13" s="23"/>
      <c r="G13" s="23"/>
      <c r="H13" s="23"/>
      <c r="I13" s="23"/>
      <c r="J13" s="23"/>
      <c r="K13" s="23"/>
      <c r="L13" s="23"/>
      <c r="M13" s="23"/>
      <c r="N13" s="23"/>
    </row>
    <row r="14" spans="2:14" ht="15">
      <c r="B14" s="20">
        <v>10.5</v>
      </c>
      <c r="C14" s="29"/>
      <c r="D14" s="21">
        <f>E14/B14/12</f>
        <v>468.984126984127</v>
      </c>
      <c r="E14" s="20">
        <v>59092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2:14" ht="15">
      <c r="B15" s="23">
        <f>B10+B12+B13+B14</f>
        <v>100.6</v>
      </c>
      <c r="C15" s="23"/>
      <c r="D15" s="23"/>
      <c r="E15" s="24">
        <f>E10+E12+E13+E14</f>
        <v>1014352</v>
      </c>
      <c r="F15" s="23">
        <v>1014352</v>
      </c>
      <c r="G15" s="23">
        <f>F15-E15</f>
        <v>0</v>
      </c>
      <c r="H15" s="23"/>
      <c r="I15" s="23"/>
      <c r="J15" s="23"/>
      <c r="K15" s="23"/>
      <c r="L15" s="23"/>
      <c r="M15" s="23"/>
      <c r="N15" s="23"/>
    </row>
    <row r="16" spans="2:14" ht="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>
      <c r="A18" s="18" t="s">
        <v>35</v>
      </c>
      <c r="B18" s="23"/>
      <c r="C18" s="23"/>
      <c r="D18" s="23"/>
      <c r="E18" s="23"/>
      <c r="F18" s="23"/>
      <c r="G18" s="23"/>
      <c r="H18" s="23"/>
      <c r="I18" s="23" t="s">
        <v>329</v>
      </c>
      <c r="J18" s="23"/>
      <c r="K18" s="23"/>
      <c r="L18" s="23"/>
      <c r="M18" s="23"/>
      <c r="N18" s="23"/>
    </row>
    <row r="19" spans="2:14" ht="15">
      <c r="B19" s="20">
        <v>80.6</v>
      </c>
      <c r="C19" s="20">
        <f>D19+E19</f>
        <v>32077.247470000002</v>
      </c>
      <c r="D19" s="33">
        <f>D2+D10</f>
        <v>23575</v>
      </c>
      <c r="E19" s="21">
        <f>E2</f>
        <v>8502.24747</v>
      </c>
      <c r="F19" s="20"/>
      <c r="G19" s="22">
        <f>B19*C19*12</f>
        <v>31025113.752984</v>
      </c>
      <c r="H19" s="23"/>
      <c r="I19" s="24">
        <f>K2+E10</f>
        <v>31025113.75</v>
      </c>
      <c r="J19" s="23">
        <f>I19-G19</f>
        <v>-0.0029839985072612762</v>
      </c>
      <c r="K19" s="23"/>
      <c r="L19" s="23"/>
      <c r="M19" s="23"/>
      <c r="N19" s="23"/>
    </row>
    <row r="20" spans="2:14" ht="15">
      <c r="B20" s="23"/>
      <c r="C20" s="23"/>
      <c r="D20" s="34"/>
      <c r="E20" s="23"/>
      <c r="F20" s="23"/>
      <c r="G20" s="24">
        <f>G21+G22+G23</f>
        <v>7647980.34022</v>
      </c>
      <c r="H20" s="23"/>
      <c r="I20" s="24">
        <f>I21+I22+I23</f>
        <v>7647980.34</v>
      </c>
      <c r="J20" s="23">
        <f aca="true" t="shared" si="2" ref="J20:J23">I20-G20</f>
        <v>-0.00021999981254339218</v>
      </c>
      <c r="K20" s="23"/>
      <c r="L20" s="23"/>
      <c r="M20" s="23"/>
      <c r="N20" s="23"/>
    </row>
    <row r="21" spans="2:14" ht="15">
      <c r="B21" s="28">
        <v>6</v>
      </c>
      <c r="C21" s="20">
        <f aca="true" t="shared" si="3" ref="C21:C23">D21+E21</f>
        <v>62264</v>
      </c>
      <c r="D21" s="33">
        <f aca="true" t="shared" si="4" ref="D21:D23">D4+D12</f>
        <v>49360</v>
      </c>
      <c r="E21" s="20">
        <f>E4</f>
        <v>12904</v>
      </c>
      <c r="F21" s="20"/>
      <c r="G21" s="20">
        <f>B21*C21*12</f>
        <v>4483008</v>
      </c>
      <c r="H21" s="23"/>
      <c r="I21" s="23">
        <f>K4+E12</f>
        <v>4483008</v>
      </c>
      <c r="J21" s="23">
        <f t="shared" si="2"/>
        <v>0</v>
      </c>
      <c r="K21" s="23"/>
      <c r="L21" s="23"/>
      <c r="M21" s="23"/>
      <c r="N21" s="23"/>
    </row>
    <row r="22" spans="2:14" ht="15">
      <c r="B22" s="20">
        <v>3.5</v>
      </c>
      <c r="C22" s="20">
        <f t="shared" si="3"/>
        <v>26682</v>
      </c>
      <c r="D22" s="33">
        <f t="shared" si="4"/>
        <v>20010</v>
      </c>
      <c r="E22" s="20">
        <f aca="true" t="shared" si="5" ref="E22:E23">E5</f>
        <v>6672</v>
      </c>
      <c r="F22" s="20"/>
      <c r="G22" s="20">
        <f aca="true" t="shared" si="6" ref="G22:G23">B22*C22*12</f>
        <v>1120644</v>
      </c>
      <c r="H22" s="23"/>
      <c r="I22" s="23">
        <f>K5+E13</f>
        <v>1120644</v>
      </c>
      <c r="J22" s="23">
        <f t="shared" si="2"/>
        <v>0</v>
      </c>
      <c r="K22" s="23"/>
      <c r="L22" s="23"/>
      <c r="M22" s="23"/>
      <c r="N22" s="23"/>
    </row>
    <row r="23" spans="2:14" ht="15">
      <c r="B23" s="20">
        <v>10.5</v>
      </c>
      <c r="C23" s="20">
        <f t="shared" si="3"/>
        <v>16224.828096984127</v>
      </c>
      <c r="D23" s="21">
        <f t="shared" si="4"/>
        <v>13079.984126984127</v>
      </c>
      <c r="E23" s="21">
        <f t="shared" si="5"/>
        <v>3144.84397</v>
      </c>
      <c r="F23" s="20"/>
      <c r="G23" s="20">
        <f t="shared" si="6"/>
        <v>2044328.34022</v>
      </c>
      <c r="H23" s="23"/>
      <c r="I23" s="23">
        <f>K6+E14</f>
        <v>2044328.34</v>
      </c>
      <c r="J23" s="23">
        <f t="shared" si="2"/>
        <v>-0.00021999981254339218</v>
      </c>
      <c r="K23" s="23"/>
      <c r="L23" s="23"/>
      <c r="M23" s="23"/>
      <c r="N23" s="23"/>
    </row>
    <row r="24" spans="2:14" ht="15">
      <c r="B24" s="23">
        <f>B19+B21+B22+B23</f>
        <v>100.6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ht="15">
      <c r="B25" s="23"/>
      <c r="C25" s="23"/>
      <c r="D25" s="23"/>
      <c r="E25" s="23"/>
      <c r="F25" s="23"/>
      <c r="G25" s="23"/>
      <c r="H25" s="23"/>
      <c r="I25" s="23">
        <f>I19+I20</f>
        <v>38673094.09</v>
      </c>
      <c r="J25" s="23"/>
      <c r="K25" s="23"/>
      <c r="L25" s="23"/>
      <c r="M25" s="23"/>
      <c r="N25" s="2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8" ht="15">
      <c r="D28" s="35" t="s">
        <v>339</v>
      </c>
    </row>
    <row r="31" spans="1:11" ht="15">
      <c r="A31" s="18" t="s">
        <v>330</v>
      </c>
      <c r="C31" s="19" t="s">
        <v>331</v>
      </c>
      <c r="D31" s="19" t="s">
        <v>332</v>
      </c>
      <c r="E31" s="19" t="s">
        <v>333</v>
      </c>
      <c r="K31" s="19" t="s">
        <v>334</v>
      </c>
    </row>
    <row r="32" spans="2:15" ht="15">
      <c r="B32" s="20">
        <v>80.6</v>
      </c>
      <c r="C32" s="20">
        <f>D32+E32</f>
        <v>31402.247470000002</v>
      </c>
      <c r="D32" s="20">
        <v>22900</v>
      </c>
      <c r="E32" s="21">
        <v>8502.24747</v>
      </c>
      <c r="F32" s="20"/>
      <c r="G32" s="22">
        <f>B32*C32*12</f>
        <v>30372253.752984</v>
      </c>
      <c r="H32" s="23"/>
      <c r="I32" s="23"/>
      <c r="J32" s="23"/>
      <c r="K32" s="24">
        <v>30372253.75</v>
      </c>
      <c r="L32" s="23">
        <f>K32/12/B32</f>
        <v>31402.24746691481</v>
      </c>
      <c r="M32" s="25">
        <f>L32-D32</f>
        <v>8502.24746691481</v>
      </c>
      <c r="N32" s="23"/>
      <c r="O32" s="23">
        <f>K32-G32</f>
        <v>-0.0029839985072612762</v>
      </c>
    </row>
    <row r="33" spans="2:15" ht="15">
      <c r="B33" s="23"/>
      <c r="C33" s="23"/>
      <c r="D33" s="23"/>
      <c r="E33" s="23"/>
      <c r="F33" s="23"/>
      <c r="G33" s="24">
        <f>G34+G35+G36</f>
        <v>7286488.340220001</v>
      </c>
      <c r="H33" s="23"/>
      <c r="I33" s="23"/>
      <c r="J33" s="23"/>
      <c r="K33" s="24">
        <f>K34+K35+K36</f>
        <v>7286488.34</v>
      </c>
      <c r="L33" s="23"/>
      <c r="M33" s="23"/>
      <c r="N33" s="23"/>
      <c r="O33" s="26">
        <v>7286488.34</v>
      </c>
    </row>
    <row r="34" spans="2:14" ht="15">
      <c r="B34" s="28">
        <v>6</v>
      </c>
      <c r="C34" s="20">
        <f aca="true" t="shared" si="7" ref="C34:C36">D34+E34</f>
        <v>58064</v>
      </c>
      <c r="D34" s="20">
        <v>45160</v>
      </c>
      <c r="E34" s="20">
        <v>12904</v>
      </c>
      <c r="F34" s="20"/>
      <c r="G34" s="20">
        <f>B34*C34*12</f>
        <v>4180608</v>
      </c>
      <c r="H34" s="23"/>
      <c r="I34" s="23"/>
      <c r="J34" s="23"/>
      <c r="K34" s="23">
        <v>4180608</v>
      </c>
      <c r="L34" s="23">
        <f>K34/12/B34</f>
        <v>58064</v>
      </c>
      <c r="M34" s="25">
        <f>L34-D34</f>
        <v>12904</v>
      </c>
      <c r="N34" s="23"/>
    </row>
    <row r="35" spans="2:14" ht="15">
      <c r="B35" s="20">
        <v>3.5</v>
      </c>
      <c r="C35" s="20">
        <f t="shared" si="7"/>
        <v>26682</v>
      </c>
      <c r="D35" s="20">
        <v>20010</v>
      </c>
      <c r="E35" s="20">
        <v>6672</v>
      </c>
      <c r="F35" s="20"/>
      <c r="G35" s="20">
        <f aca="true" t="shared" si="8" ref="G35:G36">B35*C35*12</f>
        <v>1120644</v>
      </c>
      <c r="H35" s="23"/>
      <c r="I35" s="23"/>
      <c r="J35" s="23"/>
      <c r="K35" s="23">
        <v>1120644</v>
      </c>
      <c r="L35" s="23">
        <f>K35/12/B35</f>
        <v>26682</v>
      </c>
      <c r="M35" s="25">
        <f>L35-D35</f>
        <v>6672</v>
      </c>
      <c r="N35" s="23"/>
    </row>
    <row r="36" spans="2:14" ht="15">
      <c r="B36" s="20">
        <v>10.5</v>
      </c>
      <c r="C36" s="20">
        <f t="shared" si="7"/>
        <v>15755.84397</v>
      </c>
      <c r="D36" s="20">
        <v>12611</v>
      </c>
      <c r="E36" s="21">
        <v>3144.84397</v>
      </c>
      <c r="F36" s="20"/>
      <c r="G36" s="20">
        <f t="shared" si="8"/>
        <v>1985236.3402200001</v>
      </c>
      <c r="H36" s="23"/>
      <c r="I36" s="23"/>
      <c r="J36" s="23"/>
      <c r="K36" s="23">
        <f>1985230.49+5.85</f>
        <v>1985236.34</v>
      </c>
      <c r="L36" s="23">
        <f>K36/12/B36</f>
        <v>15755.843968253968</v>
      </c>
      <c r="M36" s="25">
        <f>L36-D36</f>
        <v>3144.8439682539683</v>
      </c>
      <c r="N36" s="23"/>
    </row>
    <row r="37" spans="2:14" ht="15">
      <c r="B37" s="23">
        <f>B32+B34+B35+B36</f>
        <v>100.6</v>
      </c>
      <c r="C37" s="23"/>
      <c r="D37" s="23"/>
      <c r="E37" s="23"/>
      <c r="F37" s="23"/>
      <c r="G37" s="23">
        <f>G32+G33</f>
        <v>37658742.093204</v>
      </c>
      <c r="H37" s="23"/>
      <c r="I37" s="23"/>
      <c r="J37" s="23"/>
      <c r="K37" s="23"/>
      <c r="L37" s="23"/>
      <c r="M37" s="23"/>
      <c r="N37" s="23"/>
    </row>
    <row r="38" spans="2:14" ht="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">
      <c r="A39" s="18" t="s">
        <v>335</v>
      </c>
      <c r="B39" s="23"/>
      <c r="C39" s="23"/>
      <c r="D39" s="23" t="s">
        <v>332</v>
      </c>
      <c r="E39" s="23" t="s">
        <v>336</v>
      </c>
      <c r="F39" s="23"/>
      <c r="G39" s="23"/>
      <c r="H39" s="23"/>
      <c r="I39" s="23"/>
      <c r="J39" s="23"/>
      <c r="K39" s="19" t="s">
        <v>334</v>
      </c>
      <c r="L39" s="23"/>
      <c r="M39" s="23"/>
      <c r="N39" s="23"/>
    </row>
    <row r="40" spans="2:14" ht="15">
      <c r="B40" s="20">
        <v>80.6</v>
      </c>
      <c r="C40" s="29"/>
      <c r="D40" s="30">
        <v>913</v>
      </c>
      <c r="E40" s="20">
        <f>B40*D40*12</f>
        <v>883053.5999999999</v>
      </c>
      <c r="F40" s="23"/>
      <c r="G40" s="23"/>
      <c r="H40" s="23"/>
      <c r="I40" s="23"/>
      <c r="J40" s="23"/>
      <c r="K40" s="23">
        <v>883053.6</v>
      </c>
      <c r="L40" s="23"/>
      <c r="M40" s="23"/>
      <c r="N40" s="23"/>
    </row>
    <row r="41" spans="2:14" ht="15">
      <c r="B41" s="23"/>
      <c r="D41" s="31"/>
      <c r="F41" s="23"/>
      <c r="G41" s="23"/>
      <c r="H41" s="23"/>
      <c r="I41" s="23"/>
      <c r="J41" s="23"/>
      <c r="K41" s="23"/>
      <c r="L41" s="23"/>
      <c r="M41" s="23"/>
      <c r="N41" s="23"/>
    </row>
    <row r="42" spans="2:14" ht="15">
      <c r="B42" s="28">
        <v>6</v>
      </c>
      <c r="C42" s="29"/>
      <c r="D42" s="32">
        <v>5840</v>
      </c>
      <c r="E42" s="20">
        <f>B42*D42*12</f>
        <v>420480</v>
      </c>
      <c r="F42" s="23"/>
      <c r="G42" s="23"/>
      <c r="H42" s="23"/>
      <c r="I42" s="23"/>
      <c r="J42" s="23"/>
      <c r="K42" s="23">
        <v>420480</v>
      </c>
      <c r="L42" s="23"/>
      <c r="M42" s="23"/>
      <c r="N42" s="23"/>
    </row>
    <row r="43" spans="2:14" ht="15">
      <c r="B43" s="20">
        <v>3.5</v>
      </c>
      <c r="C43" s="29"/>
      <c r="D43" s="32">
        <f>E43/B43/9</f>
        <v>0</v>
      </c>
      <c r="E43" s="20"/>
      <c r="F43" s="23"/>
      <c r="G43" s="23"/>
      <c r="H43" s="23"/>
      <c r="I43" s="23"/>
      <c r="J43" s="23"/>
      <c r="K43" s="23"/>
      <c r="L43" s="23"/>
      <c r="M43" s="23"/>
      <c r="N43" s="23"/>
    </row>
    <row r="44" spans="2:14" ht="15">
      <c r="B44" s="20">
        <v>10.5</v>
      </c>
      <c r="C44" s="29"/>
      <c r="D44" s="21">
        <f>E44/B44/12</f>
        <v>752.7220634920635</v>
      </c>
      <c r="E44" s="20">
        <v>94842.98</v>
      </c>
      <c r="F44" s="23"/>
      <c r="G44" s="23"/>
      <c r="H44" s="23"/>
      <c r="I44" s="23"/>
      <c r="J44" s="23"/>
      <c r="K44" s="23">
        <f>113116.58-18273.6</f>
        <v>94842.98000000001</v>
      </c>
      <c r="L44" s="23"/>
      <c r="M44" s="23"/>
      <c r="N44" s="23"/>
    </row>
    <row r="45" spans="2:14" ht="15">
      <c r="B45" s="23">
        <f>B40+B42+B43+B44</f>
        <v>100.6</v>
      </c>
      <c r="C45" s="23"/>
      <c r="D45" s="23"/>
      <c r="E45" s="24">
        <f>E40+E42+E43+E44</f>
        <v>1398376.5799999998</v>
      </c>
      <c r="F45" s="23">
        <v>1014352</v>
      </c>
      <c r="G45" s="23">
        <f>F45-E45</f>
        <v>-384024.57999999984</v>
      </c>
      <c r="H45" s="23"/>
      <c r="I45" s="23"/>
      <c r="J45" s="23"/>
      <c r="K45" s="23">
        <f>F45+384024.58</f>
        <v>1398376.58</v>
      </c>
      <c r="L45" s="23">
        <f>K40+K42+K44</f>
        <v>1398376.58</v>
      </c>
      <c r="M45" s="23">
        <f>K45-L45</f>
        <v>0</v>
      </c>
      <c r="N45" s="23"/>
    </row>
    <row r="46" spans="2:14" ht="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ht="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">
      <c r="A48" s="18" t="s">
        <v>35</v>
      </c>
      <c r="B48" s="23"/>
      <c r="C48" s="23"/>
      <c r="D48" s="23"/>
      <c r="E48" s="23"/>
      <c r="F48" s="23"/>
      <c r="G48" s="23"/>
      <c r="H48" s="23"/>
      <c r="I48" s="23" t="s">
        <v>329</v>
      </c>
      <c r="J48" s="23"/>
      <c r="K48" s="23"/>
      <c r="L48" s="23"/>
      <c r="M48" s="23"/>
      <c r="N48" s="23"/>
    </row>
    <row r="49" spans="2:14" ht="15">
      <c r="B49" s="20">
        <v>80.6</v>
      </c>
      <c r="C49" s="20">
        <f>D49+E49</f>
        <v>32315.247470000002</v>
      </c>
      <c r="D49" s="33">
        <f>D32+D40</f>
        <v>23813</v>
      </c>
      <c r="E49" s="21">
        <f>E32</f>
        <v>8502.24747</v>
      </c>
      <c r="F49" s="20"/>
      <c r="G49" s="22">
        <f>B49*C49*12</f>
        <v>31255307.352984004</v>
      </c>
      <c r="H49" s="23"/>
      <c r="I49" s="24">
        <f>K32+E40</f>
        <v>31255307.35</v>
      </c>
      <c r="J49" s="23">
        <f>I49-G49</f>
        <v>-0.0029840022325515747</v>
      </c>
      <c r="K49" s="23"/>
      <c r="L49" s="23"/>
      <c r="M49" s="23"/>
      <c r="N49" s="23"/>
    </row>
    <row r="50" spans="2:14" ht="15">
      <c r="B50" s="23"/>
      <c r="C50" s="23"/>
      <c r="D50" s="34"/>
      <c r="E50" s="23"/>
      <c r="F50" s="23"/>
      <c r="G50" s="24">
        <f>G51+G52+G53</f>
        <v>7801811.320219999</v>
      </c>
      <c r="H50" s="23"/>
      <c r="I50" s="24">
        <f>I51+I52+I53</f>
        <v>7801811.32</v>
      </c>
      <c r="J50" s="23">
        <f aca="true" t="shared" si="9" ref="J50:J53">I50-G50</f>
        <v>-0.00021999888122081757</v>
      </c>
      <c r="K50" s="23"/>
      <c r="L50" s="23"/>
      <c r="M50" s="23"/>
      <c r="N50" s="23"/>
    </row>
    <row r="51" spans="2:14" ht="15">
      <c r="B51" s="28">
        <v>6</v>
      </c>
      <c r="C51" s="20">
        <f aca="true" t="shared" si="10" ref="C51:C53">D51+E51</f>
        <v>63904</v>
      </c>
      <c r="D51" s="33">
        <f aca="true" t="shared" si="11" ref="D51:D53">D34+D42</f>
        <v>51000</v>
      </c>
      <c r="E51" s="20">
        <f>E34</f>
        <v>12904</v>
      </c>
      <c r="F51" s="20"/>
      <c r="G51" s="20">
        <f>B51*C51*12</f>
        <v>4601088</v>
      </c>
      <c r="H51" s="23"/>
      <c r="I51" s="23">
        <f>K34+E42</f>
        <v>4601088</v>
      </c>
      <c r="J51" s="23">
        <f t="shared" si="9"/>
        <v>0</v>
      </c>
      <c r="K51" s="23"/>
      <c r="L51" s="23"/>
      <c r="M51" s="23"/>
      <c r="N51" s="23"/>
    </row>
    <row r="52" spans="2:14" ht="15">
      <c r="B52" s="20">
        <v>3.5</v>
      </c>
      <c r="C52" s="20">
        <f t="shared" si="10"/>
        <v>26682</v>
      </c>
      <c r="D52" s="33">
        <f t="shared" si="11"/>
        <v>20010</v>
      </c>
      <c r="E52" s="20">
        <f aca="true" t="shared" si="12" ref="E52:E53">E35</f>
        <v>6672</v>
      </c>
      <c r="F52" s="20"/>
      <c r="G52" s="20">
        <f aca="true" t="shared" si="13" ref="G52:G53">B52*C52*12</f>
        <v>1120644</v>
      </c>
      <c r="H52" s="23"/>
      <c r="I52" s="23">
        <f>K35+E43</f>
        <v>1120644</v>
      </c>
      <c r="J52" s="23">
        <f t="shared" si="9"/>
        <v>0</v>
      </c>
      <c r="K52" s="23"/>
      <c r="L52" s="23"/>
      <c r="M52" s="23"/>
      <c r="N52" s="23"/>
    </row>
    <row r="53" spans="2:14" ht="15">
      <c r="B53" s="20">
        <v>10.5</v>
      </c>
      <c r="C53" s="20">
        <f t="shared" si="10"/>
        <v>16508.56603349206</v>
      </c>
      <c r="D53" s="21">
        <f t="shared" si="11"/>
        <v>13363.722063492063</v>
      </c>
      <c r="E53" s="21">
        <f t="shared" si="12"/>
        <v>3144.84397</v>
      </c>
      <c r="F53" s="20"/>
      <c r="G53" s="20">
        <f t="shared" si="13"/>
        <v>2080079.3202199996</v>
      </c>
      <c r="H53" s="23"/>
      <c r="I53" s="23">
        <f>K36+E44</f>
        <v>2080079.32</v>
      </c>
      <c r="J53" s="23">
        <f t="shared" si="9"/>
        <v>-0.00021999957971274853</v>
      </c>
      <c r="K53" s="23"/>
      <c r="L53" s="23"/>
      <c r="M53" s="23"/>
      <c r="N53" s="23"/>
    </row>
    <row r="54" spans="2:14" ht="15">
      <c r="B54" s="23">
        <f>B49+B51+B52+B53</f>
        <v>100.6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ht="15">
      <c r="B55" s="23"/>
      <c r="C55" s="23"/>
      <c r="D55" s="23"/>
      <c r="E55" s="23"/>
      <c r="F55" s="23"/>
      <c r="G55" s="23"/>
      <c r="H55" s="23"/>
      <c r="I55" s="23">
        <f>I49+I50</f>
        <v>39057118.67</v>
      </c>
      <c r="J55" s="23"/>
      <c r="K55" s="23"/>
      <c r="L55" s="23"/>
      <c r="M55" s="23"/>
      <c r="N55" s="23"/>
    </row>
    <row r="68" spans="2:4" ht="15">
      <c r="B68" s="19">
        <v>1900000</v>
      </c>
      <c r="C68" s="19">
        <v>50</v>
      </c>
      <c r="D68" s="19">
        <f>B68/C68</f>
        <v>38000</v>
      </c>
    </row>
    <row r="69" spans="2:4" ht="15">
      <c r="B69" s="19">
        <v>1900000</v>
      </c>
      <c r="C69" s="19">
        <v>51</v>
      </c>
      <c r="D69" s="19">
        <f aca="true" t="shared" si="14" ref="D69:D89">B69/C69</f>
        <v>37254.901960784315</v>
      </c>
    </row>
    <row r="70" spans="2:4" ht="15">
      <c r="B70" s="19">
        <v>1900000</v>
      </c>
      <c r="C70" s="19">
        <v>52</v>
      </c>
      <c r="D70" s="19">
        <f t="shared" si="14"/>
        <v>36538.46153846154</v>
      </c>
    </row>
    <row r="71" spans="2:4" ht="15">
      <c r="B71" s="19">
        <v>1900000</v>
      </c>
      <c r="C71" s="19">
        <v>53</v>
      </c>
      <c r="D71" s="19">
        <f t="shared" si="14"/>
        <v>35849.056603773584</v>
      </c>
    </row>
    <row r="72" spans="2:4" ht="15">
      <c r="B72" s="19">
        <v>1900000</v>
      </c>
      <c r="C72" s="19">
        <v>54</v>
      </c>
      <c r="D72" s="19">
        <f t="shared" si="14"/>
        <v>35185.18518518518</v>
      </c>
    </row>
    <row r="73" spans="2:4" ht="15">
      <c r="B73" s="19">
        <v>1900000</v>
      </c>
      <c r="C73" s="19">
        <v>55</v>
      </c>
      <c r="D73" s="19">
        <f t="shared" si="14"/>
        <v>34545.454545454544</v>
      </c>
    </row>
    <row r="74" spans="2:4" ht="15">
      <c r="B74" s="19">
        <v>1900000</v>
      </c>
      <c r="C74" s="19">
        <v>56</v>
      </c>
      <c r="D74" s="19">
        <f t="shared" si="14"/>
        <v>33928.57142857143</v>
      </c>
    </row>
    <row r="75" spans="2:4" ht="15">
      <c r="B75" s="19">
        <v>1900000</v>
      </c>
      <c r="C75" s="19">
        <v>57</v>
      </c>
      <c r="D75" s="19">
        <f t="shared" si="14"/>
        <v>33333.333333333336</v>
      </c>
    </row>
    <row r="76" spans="2:4" ht="15">
      <c r="B76" s="19">
        <v>1900000</v>
      </c>
      <c r="C76" s="19">
        <v>58</v>
      </c>
      <c r="D76" s="19">
        <f t="shared" si="14"/>
        <v>32758.620689655174</v>
      </c>
    </row>
    <row r="77" spans="2:4" ht="15">
      <c r="B77" s="19">
        <v>1900000</v>
      </c>
      <c r="C77" s="19">
        <v>59</v>
      </c>
      <c r="D77" s="19">
        <f t="shared" si="14"/>
        <v>32203.389830508473</v>
      </c>
    </row>
    <row r="78" spans="2:4" ht="15">
      <c r="B78" s="19">
        <v>1900000</v>
      </c>
      <c r="C78" s="19">
        <v>60</v>
      </c>
      <c r="D78" s="19">
        <f t="shared" si="14"/>
        <v>31666.666666666668</v>
      </c>
    </row>
    <row r="79" spans="2:4" ht="15">
      <c r="B79" s="19">
        <v>1900000</v>
      </c>
      <c r="C79" s="19">
        <v>61</v>
      </c>
      <c r="D79" s="19">
        <f t="shared" si="14"/>
        <v>31147.54098360656</v>
      </c>
    </row>
    <row r="80" spans="2:4" ht="15">
      <c r="B80" s="19">
        <v>1900000</v>
      </c>
      <c r="C80" s="19">
        <v>62</v>
      </c>
      <c r="D80" s="19">
        <f t="shared" si="14"/>
        <v>30645.16129032258</v>
      </c>
    </row>
    <row r="81" spans="2:4" ht="15">
      <c r="B81" s="19">
        <v>1900000</v>
      </c>
      <c r="C81" s="19">
        <v>63</v>
      </c>
      <c r="D81" s="19">
        <f t="shared" si="14"/>
        <v>30158.73015873016</v>
      </c>
    </row>
    <row r="82" spans="2:4" ht="15">
      <c r="B82" s="19">
        <v>1900000</v>
      </c>
      <c r="C82" s="19">
        <v>64</v>
      </c>
      <c r="D82" s="19">
        <f t="shared" si="14"/>
        <v>29687.5</v>
      </c>
    </row>
    <row r="83" spans="2:4" ht="15">
      <c r="B83" s="19">
        <v>1900000</v>
      </c>
      <c r="C83" s="19">
        <v>65</v>
      </c>
      <c r="D83" s="19">
        <f t="shared" si="14"/>
        <v>29230.76923076923</v>
      </c>
    </row>
    <row r="84" spans="2:4" ht="15">
      <c r="B84" s="19">
        <v>1900000</v>
      </c>
      <c r="C84" s="19">
        <v>66</v>
      </c>
      <c r="D84" s="19">
        <f t="shared" si="14"/>
        <v>28787.878787878788</v>
      </c>
    </row>
    <row r="85" spans="2:4" ht="15">
      <c r="B85" s="19">
        <v>1900000</v>
      </c>
      <c r="C85" s="19">
        <v>67</v>
      </c>
      <c r="D85" s="19">
        <f t="shared" si="14"/>
        <v>28358.20895522388</v>
      </c>
    </row>
    <row r="86" spans="2:4" ht="15">
      <c r="B86" s="19">
        <v>1900000</v>
      </c>
      <c r="C86" s="19">
        <v>68</v>
      </c>
      <c r="D86" s="19">
        <f t="shared" si="14"/>
        <v>27941.176470588234</v>
      </c>
    </row>
    <row r="87" spans="2:4" ht="15">
      <c r="B87" s="19">
        <v>1900000</v>
      </c>
      <c r="C87" s="19">
        <v>69</v>
      </c>
      <c r="D87" s="19">
        <f t="shared" si="14"/>
        <v>27536.231884057972</v>
      </c>
    </row>
    <row r="88" spans="2:4" ht="15">
      <c r="B88" s="19">
        <v>1900000</v>
      </c>
      <c r="C88" s="19">
        <v>70</v>
      </c>
      <c r="D88" s="19">
        <f t="shared" si="14"/>
        <v>27142.85714285714</v>
      </c>
    </row>
    <row r="89" spans="2:4" ht="15">
      <c r="B89" s="19">
        <v>1900000</v>
      </c>
      <c r="C89" s="19">
        <v>71</v>
      </c>
      <c r="D89" s="19">
        <f t="shared" si="14"/>
        <v>26760.563380281692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0"/>
  <sheetViews>
    <sheetView workbookViewId="0" topLeftCell="A1">
      <selection activeCell="CW44" sqref="CW44"/>
    </sheetView>
  </sheetViews>
  <sheetFormatPr defaultColWidth="9.140625" defaultRowHeight="9.75" customHeight="1"/>
  <cols>
    <col min="1" max="99" width="0.85546875" style="48" customWidth="1"/>
    <col min="100" max="100" width="8.7109375" style="48" customWidth="1"/>
    <col min="101" max="101" width="13.7109375" style="48" customWidth="1"/>
    <col min="102" max="102" width="9.140625" style="48" customWidth="1"/>
    <col min="103" max="106" width="11.7109375" style="48" customWidth="1"/>
    <col min="107" max="16384" width="9.140625" style="48" customWidth="1"/>
  </cols>
  <sheetData>
    <row r="1" spans="2:106" ht="13.5" customHeight="1">
      <c r="B1" s="114" t="s">
        <v>534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</row>
    <row r="2" ht="15"/>
    <row r="3" spans="1:106" ht="11.25" customHeight="1">
      <c r="A3" s="155" t="s">
        <v>9</v>
      </c>
      <c r="B3" s="155"/>
      <c r="C3" s="155"/>
      <c r="D3" s="155"/>
      <c r="E3" s="155"/>
      <c r="F3" s="155"/>
      <c r="G3" s="155"/>
      <c r="H3" s="156"/>
      <c r="I3" s="115" t="s">
        <v>0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61"/>
      <c r="CN3" s="102" t="s">
        <v>535</v>
      </c>
      <c r="CO3" s="155"/>
      <c r="CP3" s="155"/>
      <c r="CQ3" s="155"/>
      <c r="CR3" s="155"/>
      <c r="CS3" s="155"/>
      <c r="CT3" s="155"/>
      <c r="CU3" s="156"/>
      <c r="CV3" s="102" t="s">
        <v>536</v>
      </c>
      <c r="CW3" s="102" t="s">
        <v>537</v>
      </c>
      <c r="CX3" s="102" t="s">
        <v>538</v>
      </c>
      <c r="CY3" s="105" t="s">
        <v>384</v>
      </c>
      <c r="CZ3" s="106"/>
      <c r="DA3" s="106"/>
      <c r="DB3" s="107"/>
    </row>
    <row r="4" spans="1:106" ht="11.25" customHeight="1">
      <c r="A4" s="157"/>
      <c r="B4" s="157"/>
      <c r="C4" s="157"/>
      <c r="D4" s="157"/>
      <c r="E4" s="157"/>
      <c r="F4" s="157"/>
      <c r="G4" s="157"/>
      <c r="H4" s="158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62"/>
      <c r="CN4" s="103"/>
      <c r="CO4" s="157"/>
      <c r="CP4" s="157"/>
      <c r="CQ4" s="157"/>
      <c r="CR4" s="157"/>
      <c r="CS4" s="157"/>
      <c r="CT4" s="157"/>
      <c r="CU4" s="158"/>
      <c r="CV4" s="103"/>
      <c r="CW4" s="103"/>
      <c r="CX4" s="103"/>
      <c r="CY4" s="79" t="s">
        <v>385</v>
      </c>
      <c r="CZ4" s="79" t="s">
        <v>386</v>
      </c>
      <c r="DA4" s="79" t="s">
        <v>387</v>
      </c>
      <c r="DB4" s="108" t="s">
        <v>388</v>
      </c>
    </row>
    <row r="5" spans="1:106" ht="39" customHeight="1">
      <c r="A5" s="159"/>
      <c r="B5" s="159"/>
      <c r="C5" s="159"/>
      <c r="D5" s="159"/>
      <c r="E5" s="159"/>
      <c r="F5" s="159"/>
      <c r="G5" s="159"/>
      <c r="H5" s="16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63"/>
      <c r="CN5" s="104"/>
      <c r="CO5" s="159"/>
      <c r="CP5" s="159"/>
      <c r="CQ5" s="159"/>
      <c r="CR5" s="159"/>
      <c r="CS5" s="159"/>
      <c r="CT5" s="159"/>
      <c r="CU5" s="160"/>
      <c r="CV5" s="104"/>
      <c r="CW5" s="104"/>
      <c r="CX5" s="104"/>
      <c r="CY5" s="56" t="s">
        <v>539</v>
      </c>
      <c r="CZ5" s="80" t="s">
        <v>540</v>
      </c>
      <c r="DA5" s="80" t="s">
        <v>541</v>
      </c>
      <c r="DB5" s="109"/>
    </row>
    <row r="6" spans="1:106" ht="13.9" customHeight="1" thickBot="1">
      <c r="A6" s="150" t="s">
        <v>1</v>
      </c>
      <c r="B6" s="150"/>
      <c r="C6" s="150"/>
      <c r="D6" s="150"/>
      <c r="E6" s="150"/>
      <c r="F6" s="150"/>
      <c r="G6" s="150"/>
      <c r="H6" s="151"/>
      <c r="I6" s="150" t="s">
        <v>2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1"/>
      <c r="CN6" s="152" t="s">
        <v>3</v>
      </c>
      <c r="CO6" s="153"/>
      <c r="CP6" s="153"/>
      <c r="CQ6" s="153"/>
      <c r="CR6" s="153"/>
      <c r="CS6" s="153"/>
      <c r="CT6" s="153"/>
      <c r="CU6" s="154"/>
      <c r="CV6" s="81" t="s">
        <v>4</v>
      </c>
      <c r="CW6" s="81" t="s">
        <v>10</v>
      </c>
      <c r="CX6" s="81" t="s">
        <v>11</v>
      </c>
      <c r="CY6" s="81" t="s">
        <v>5</v>
      </c>
      <c r="CZ6" s="81" t="s">
        <v>6</v>
      </c>
      <c r="DA6" s="81" t="s">
        <v>7</v>
      </c>
      <c r="DB6" s="82" t="s">
        <v>8</v>
      </c>
    </row>
    <row r="7" spans="1:106" ht="12.75" customHeight="1">
      <c r="A7" s="143">
        <v>1</v>
      </c>
      <c r="B7" s="143"/>
      <c r="C7" s="143"/>
      <c r="D7" s="143"/>
      <c r="E7" s="143"/>
      <c r="F7" s="143"/>
      <c r="G7" s="143"/>
      <c r="H7" s="144"/>
      <c r="I7" s="145" t="s">
        <v>542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7" t="s">
        <v>543</v>
      </c>
      <c r="CO7" s="148"/>
      <c r="CP7" s="148"/>
      <c r="CQ7" s="148"/>
      <c r="CR7" s="148"/>
      <c r="CS7" s="148"/>
      <c r="CT7" s="148"/>
      <c r="CU7" s="149"/>
      <c r="CV7" s="62" t="s">
        <v>544</v>
      </c>
      <c r="CW7" s="62" t="s">
        <v>396</v>
      </c>
      <c r="CX7" s="62" t="s">
        <v>396</v>
      </c>
      <c r="CY7" s="63">
        <v>22729429.44</v>
      </c>
      <c r="CZ7" s="63">
        <v>13557473.81</v>
      </c>
      <c r="DA7" s="63">
        <v>14100346.78</v>
      </c>
      <c r="DB7" s="64"/>
    </row>
    <row r="8" spans="1:106" ht="24" customHeight="1">
      <c r="A8" s="138" t="s">
        <v>13</v>
      </c>
      <c r="B8" s="138"/>
      <c r="C8" s="138"/>
      <c r="D8" s="138"/>
      <c r="E8" s="138"/>
      <c r="F8" s="138"/>
      <c r="G8" s="138"/>
      <c r="H8" s="139"/>
      <c r="I8" s="140" t="s">
        <v>545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2" t="s">
        <v>546</v>
      </c>
      <c r="CO8" s="138"/>
      <c r="CP8" s="138"/>
      <c r="CQ8" s="138"/>
      <c r="CR8" s="138"/>
      <c r="CS8" s="138"/>
      <c r="CT8" s="138"/>
      <c r="CU8" s="139"/>
      <c r="CV8" s="66" t="s">
        <v>544</v>
      </c>
      <c r="CW8" s="66" t="s">
        <v>396</v>
      </c>
      <c r="CX8" s="66" t="s">
        <v>396</v>
      </c>
      <c r="CY8" s="67">
        <v>6147101.91</v>
      </c>
      <c r="CZ8" s="67"/>
      <c r="DA8" s="67"/>
      <c r="DB8" s="68"/>
    </row>
    <row r="9" spans="1:106" ht="24" customHeight="1">
      <c r="A9" s="138" t="s">
        <v>14</v>
      </c>
      <c r="B9" s="138"/>
      <c r="C9" s="138"/>
      <c r="D9" s="138"/>
      <c r="E9" s="138"/>
      <c r="F9" s="138"/>
      <c r="G9" s="138"/>
      <c r="H9" s="139"/>
      <c r="I9" s="140" t="s">
        <v>547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2" t="s">
        <v>548</v>
      </c>
      <c r="CO9" s="138"/>
      <c r="CP9" s="138"/>
      <c r="CQ9" s="138"/>
      <c r="CR9" s="138"/>
      <c r="CS9" s="138"/>
      <c r="CT9" s="138"/>
      <c r="CU9" s="139"/>
      <c r="CV9" s="66" t="s">
        <v>549</v>
      </c>
      <c r="CW9" s="66" t="s">
        <v>396</v>
      </c>
      <c r="CX9" s="66" t="s">
        <v>396</v>
      </c>
      <c r="CY9" s="67">
        <v>6147101.91</v>
      </c>
      <c r="CZ9" s="67"/>
      <c r="DA9" s="67"/>
      <c r="DB9" s="68"/>
    </row>
    <row r="10" spans="1:106" ht="24" customHeight="1">
      <c r="A10" s="138" t="s">
        <v>12</v>
      </c>
      <c r="B10" s="138"/>
      <c r="C10" s="138"/>
      <c r="D10" s="138"/>
      <c r="E10" s="138"/>
      <c r="F10" s="138"/>
      <c r="G10" s="138"/>
      <c r="H10" s="139"/>
      <c r="I10" s="140" t="s">
        <v>550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2" t="s">
        <v>551</v>
      </c>
      <c r="CO10" s="138"/>
      <c r="CP10" s="138"/>
      <c r="CQ10" s="138"/>
      <c r="CR10" s="138"/>
      <c r="CS10" s="138"/>
      <c r="CT10" s="138"/>
      <c r="CU10" s="139"/>
      <c r="CV10" s="66" t="s">
        <v>544</v>
      </c>
      <c r="CW10" s="66" t="s">
        <v>396</v>
      </c>
      <c r="CX10" s="66" t="s">
        <v>396</v>
      </c>
      <c r="CY10" s="67">
        <v>16582327.53</v>
      </c>
      <c r="CZ10" s="67">
        <v>13557473.81</v>
      </c>
      <c r="DA10" s="67">
        <v>14100346.78</v>
      </c>
      <c r="DB10" s="68"/>
    </row>
    <row r="11" spans="1:106" ht="24" customHeight="1">
      <c r="A11" s="138" t="s">
        <v>15</v>
      </c>
      <c r="B11" s="138"/>
      <c r="C11" s="138"/>
      <c r="D11" s="138"/>
      <c r="E11" s="138"/>
      <c r="F11" s="138"/>
      <c r="G11" s="138"/>
      <c r="H11" s="139"/>
      <c r="I11" s="140" t="s">
        <v>552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2" t="s">
        <v>553</v>
      </c>
      <c r="CO11" s="138"/>
      <c r="CP11" s="138"/>
      <c r="CQ11" s="138"/>
      <c r="CR11" s="138"/>
      <c r="CS11" s="138"/>
      <c r="CT11" s="138"/>
      <c r="CU11" s="139"/>
      <c r="CV11" s="66" t="s">
        <v>544</v>
      </c>
      <c r="CW11" s="66" t="s">
        <v>396</v>
      </c>
      <c r="CX11" s="66" t="s">
        <v>396</v>
      </c>
      <c r="CY11" s="67">
        <v>8674305.3</v>
      </c>
      <c r="CZ11" s="67">
        <v>13557473.81</v>
      </c>
      <c r="DA11" s="67">
        <v>14100346.78</v>
      </c>
      <c r="DB11" s="68"/>
    </row>
    <row r="12" spans="1:106" ht="24" customHeight="1">
      <c r="A12" s="138" t="s">
        <v>554</v>
      </c>
      <c r="B12" s="138"/>
      <c r="C12" s="138"/>
      <c r="D12" s="138"/>
      <c r="E12" s="138"/>
      <c r="F12" s="138"/>
      <c r="G12" s="138"/>
      <c r="H12" s="139"/>
      <c r="I12" s="140" t="s">
        <v>555</v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2" t="s">
        <v>556</v>
      </c>
      <c r="CO12" s="138"/>
      <c r="CP12" s="138"/>
      <c r="CQ12" s="138"/>
      <c r="CR12" s="138"/>
      <c r="CS12" s="138"/>
      <c r="CT12" s="138"/>
      <c r="CU12" s="139"/>
      <c r="CV12" s="66" t="s">
        <v>557</v>
      </c>
      <c r="CW12" s="66" t="s">
        <v>396</v>
      </c>
      <c r="CX12" s="66" t="s">
        <v>396</v>
      </c>
      <c r="CY12" s="67">
        <v>8674305.3</v>
      </c>
      <c r="CZ12" s="67">
        <v>13557473.81</v>
      </c>
      <c r="DA12" s="67">
        <v>14100346.78</v>
      </c>
      <c r="DB12" s="68"/>
    </row>
    <row r="13" spans="1:106" ht="24" customHeight="1">
      <c r="A13" s="138" t="s">
        <v>558</v>
      </c>
      <c r="B13" s="138"/>
      <c r="C13" s="138"/>
      <c r="D13" s="138"/>
      <c r="E13" s="138"/>
      <c r="F13" s="138"/>
      <c r="G13" s="138"/>
      <c r="H13" s="139"/>
      <c r="I13" s="140" t="s">
        <v>559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2" t="s">
        <v>560</v>
      </c>
      <c r="CO13" s="138"/>
      <c r="CP13" s="138"/>
      <c r="CQ13" s="138"/>
      <c r="CR13" s="138"/>
      <c r="CS13" s="138"/>
      <c r="CT13" s="138"/>
      <c r="CU13" s="139"/>
      <c r="CV13" s="66" t="s">
        <v>544</v>
      </c>
      <c r="CW13" s="66" t="s">
        <v>396</v>
      </c>
      <c r="CX13" s="66" t="s">
        <v>396</v>
      </c>
      <c r="CY13" s="67">
        <v>7908022.23</v>
      </c>
      <c r="CZ13" s="67"/>
      <c r="DA13" s="67"/>
      <c r="DB13" s="68"/>
    </row>
    <row r="14" spans="1:106" ht="24" customHeight="1">
      <c r="A14" s="138" t="s">
        <v>561</v>
      </c>
      <c r="B14" s="138"/>
      <c r="C14" s="138"/>
      <c r="D14" s="138"/>
      <c r="E14" s="138"/>
      <c r="F14" s="138"/>
      <c r="G14" s="138"/>
      <c r="H14" s="139"/>
      <c r="I14" s="140" t="s">
        <v>555</v>
      </c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2" t="s">
        <v>562</v>
      </c>
      <c r="CO14" s="138"/>
      <c r="CP14" s="138"/>
      <c r="CQ14" s="138"/>
      <c r="CR14" s="138"/>
      <c r="CS14" s="138"/>
      <c r="CT14" s="138"/>
      <c r="CU14" s="139"/>
      <c r="CV14" s="66" t="s">
        <v>557</v>
      </c>
      <c r="CW14" s="66" t="s">
        <v>396</v>
      </c>
      <c r="CX14" s="66" t="s">
        <v>396</v>
      </c>
      <c r="CY14" s="67">
        <v>940222.23</v>
      </c>
      <c r="CZ14" s="67"/>
      <c r="DA14" s="67"/>
      <c r="DB14" s="68"/>
    </row>
    <row r="15" spans="1:106" ht="24" customHeight="1" thickBot="1">
      <c r="A15" s="138" t="s">
        <v>563</v>
      </c>
      <c r="B15" s="138"/>
      <c r="C15" s="138"/>
      <c r="D15" s="138"/>
      <c r="E15" s="138"/>
      <c r="F15" s="138"/>
      <c r="G15" s="138"/>
      <c r="H15" s="139"/>
      <c r="I15" s="140" t="s">
        <v>555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2" t="s">
        <v>562</v>
      </c>
      <c r="CO15" s="138"/>
      <c r="CP15" s="138"/>
      <c r="CQ15" s="138"/>
      <c r="CR15" s="138"/>
      <c r="CS15" s="138"/>
      <c r="CT15" s="138"/>
      <c r="CU15" s="139"/>
      <c r="CV15" s="66" t="s">
        <v>557</v>
      </c>
      <c r="CW15" s="66" t="s">
        <v>396</v>
      </c>
      <c r="CX15" s="66" t="s">
        <v>396</v>
      </c>
      <c r="CY15" s="67">
        <v>6967800</v>
      </c>
      <c r="CZ15" s="67"/>
      <c r="DA15" s="67"/>
      <c r="DB15" s="68"/>
    </row>
    <row r="16" spans="1:106" ht="12.75" customHeight="1" thickBot="1">
      <c r="A16" s="143">
        <v>2</v>
      </c>
      <c r="B16" s="143"/>
      <c r="C16" s="143"/>
      <c r="D16" s="143"/>
      <c r="E16" s="143"/>
      <c r="F16" s="143"/>
      <c r="G16" s="143"/>
      <c r="H16" s="144"/>
      <c r="I16" s="145" t="s">
        <v>564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 t="s">
        <v>565</v>
      </c>
      <c r="CO16" s="148"/>
      <c r="CP16" s="148"/>
      <c r="CQ16" s="148"/>
      <c r="CR16" s="148"/>
      <c r="CS16" s="148"/>
      <c r="CT16" s="148"/>
      <c r="CU16" s="149"/>
      <c r="CV16" s="62" t="s">
        <v>544</v>
      </c>
      <c r="CW16" s="62" t="s">
        <v>396</v>
      </c>
      <c r="CX16" s="62" t="s">
        <v>396</v>
      </c>
      <c r="CY16" s="63"/>
      <c r="CZ16" s="63"/>
      <c r="DA16" s="63"/>
      <c r="DB16" s="64"/>
    </row>
    <row r="17" spans="1:106" ht="12.75" customHeight="1">
      <c r="A17" s="143">
        <v>3</v>
      </c>
      <c r="B17" s="143"/>
      <c r="C17" s="143"/>
      <c r="D17" s="143"/>
      <c r="E17" s="143"/>
      <c r="F17" s="143"/>
      <c r="G17" s="143"/>
      <c r="H17" s="144"/>
      <c r="I17" s="145" t="s">
        <v>566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 t="s">
        <v>567</v>
      </c>
      <c r="CO17" s="148"/>
      <c r="CP17" s="148"/>
      <c r="CQ17" s="148"/>
      <c r="CR17" s="148"/>
      <c r="CS17" s="148"/>
      <c r="CT17" s="148"/>
      <c r="CU17" s="149"/>
      <c r="CV17" s="62" t="s">
        <v>544</v>
      </c>
      <c r="CW17" s="62" t="s">
        <v>396</v>
      </c>
      <c r="CX17" s="62" t="s">
        <v>396</v>
      </c>
      <c r="CY17" s="63">
        <v>16582327.53</v>
      </c>
      <c r="CZ17" s="63">
        <v>13557473.81</v>
      </c>
      <c r="DA17" s="63">
        <v>14100346.78</v>
      </c>
      <c r="DB17" s="64"/>
    </row>
    <row r="18" spans="1:106" ht="24" customHeight="1">
      <c r="A18" s="138" t="s">
        <v>16</v>
      </c>
      <c r="B18" s="138"/>
      <c r="C18" s="138"/>
      <c r="D18" s="138"/>
      <c r="E18" s="138"/>
      <c r="F18" s="138"/>
      <c r="G18" s="138"/>
      <c r="H18" s="139"/>
      <c r="I18" s="140" t="s">
        <v>568</v>
      </c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2" t="s">
        <v>569</v>
      </c>
      <c r="CO18" s="138"/>
      <c r="CP18" s="138"/>
      <c r="CQ18" s="138"/>
      <c r="CR18" s="138"/>
      <c r="CS18" s="138"/>
      <c r="CT18" s="138"/>
      <c r="CU18" s="139"/>
      <c r="CV18" s="66" t="s">
        <v>557</v>
      </c>
      <c r="CW18" s="66" t="s">
        <v>396</v>
      </c>
      <c r="CX18" s="66" t="s">
        <v>396</v>
      </c>
      <c r="CY18" s="67">
        <v>16582327.53</v>
      </c>
      <c r="CZ18" s="67">
        <v>13557473.81</v>
      </c>
      <c r="DA18" s="67">
        <v>14100346.78</v>
      </c>
      <c r="DB18" s="68"/>
    </row>
    <row r="19" spans="1:105" ht="11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</row>
    <row r="20" spans="1:105" ht="11.25" customHeight="1">
      <c r="A20" s="86"/>
      <c r="B20" s="86"/>
      <c r="C20" s="86"/>
      <c r="D20" s="86"/>
      <c r="E20" s="86"/>
      <c r="F20" s="86"/>
      <c r="G20" s="86"/>
      <c r="H20" s="86"/>
      <c r="I20" s="91" t="s">
        <v>570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</row>
    <row r="21" spans="1:105" ht="11.25" customHeight="1">
      <c r="A21" s="86"/>
      <c r="B21" s="86"/>
      <c r="C21" s="86"/>
      <c r="D21" s="86"/>
      <c r="E21" s="86"/>
      <c r="F21" s="86"/>
      <c r="G21" s="86"/>
      <c r="H21" s="86"/>
      <c r="I21" s="91" t="s">
        <v>571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132" t="s">
        <v>584</v>
      </c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86"/>
      <c r="BJ21" s="86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86"/>
      <c r="BX21" s="86"/>
      <c r="BY21" s="132" t="s">
        <v>591</v>
      </c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86"/>
      <c r="CT21" s="86"/>
      <c r="CU21" s="86"/>
      <c r="CV21" s="86"/>
      <c r="CW21" s="83" t="s">
        <v>525</v>
      </c>
      <c r="CX21" s="86"/>
      <c r="CY21" s="86"/>
      <c r="CZ21" s="86"/>
      <c r="DA21" s="86"/>
    </row>
    <row r="22" spans="1:105" ht="11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135" t="s">
        <v>572</v>
      </c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86"/>
      <c r="BJ22" s="86"/>
      <c r="BK22" s="135" t="s">
        <v>573</v>
      </c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86"/>
      <c r="BX22" s="86"/>
      <c r="BY22" s="135" t="s">
        <v>348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86"/>
      <c r="CT22" s="86"/>
      <c r="CU22" s="86"/>
      <c r="CV22" s="86"/>
      <c r="CW22" s="85" t="s">
        <v>583</v>
      </c>
      <c r="CX22" s="86"/>
      <c r="CY22" s="86"/>
      <c r="CZ22" s="86"/>
      <c r="DA22" s="86"/>
    </row>
    <row r="23" spans="1:105" ht="11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86"/>
      <c r="BJ23" s="86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86"/>
      <c r="BX23" s="86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86"/>
      <c r="CT23" s="86"/>
      <c r="CU23" s="86"/>
      <c r="CV23" s="86"/>
      <c r="CW23" s="85" t="s">
        <v>527</v>
      </c>
      <c r="CX23" s="86"/>
      <c r="CY23" s="86"/>
      <c r="CZ23" s="86"/>
      <c r="DA23" s="86"/>
    </row>
    <row r="24" spans="1:105" ht="11.25" customHeight="1">
      <c r="A24" s="86"/>
      <c r="B24" s="86"/>
      <c r="C24" s="86"/>
      <c r="D24" s="86"/>
      <c r="E24" s="86"/>
      <c r="F24" s="86"/>
      <c r="G24" s="86"/>
      <c r="H24" s="86"/>
      <c r="I24" s="91" t="s">
        <v>574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137" t="s">
        <v>600</v>
      </c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86"/>
      <c r="BF24" s="86"/>
      <c r="BG24" s="132" t="s">
        <v>592</v>
      </c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86"/>
      <c r="BZ24" s="86"/>
      <c r="CA24" s="128" t="s">
        <v>593</v>
      </c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86"/>
      <c r="CT24" s="86"/>
      <c r="CU24" s="86"/>
      <c r="CV24" s="86"/>
      <c r="CW24" s="85" t="s">
        <v>585</v>
      </c>
      <c r="CX24" s="86"/>
      <c r="CY24" s="86"/>
      <c r="CZ24" s="86"/>
      <c r="DA24" s="86"/>
    </row>
    <row r="25" spans="1:105" ht="11.2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135" t="s">
        <v>572</v>
      </c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86"/>
      <c r="BF25" s="86"/>
      <c r="BG25" s="135" t="s">
        <v>575</v>
      </c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86"/>
      <c r="BZ25" s="86"/>
      <c r="CA25" s="135" t="s">
        <v>576</v>
      </c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86"/>
      <c r="CT25" s="86"/>
      <c r="CU25" s="86"/>
      <c r="CV25" s="86"/>
      <c r="CW25" s="85" t="s">
        <v>586</v>
      </c>
      <c r="CX25" s="86"/>
      <c r="CY25" s="86"/>
      <c r="CZ25" s="86"/>
      <c r="DA25" s="86"/>
    </row>
    <row r="26" spans="1:105" ht="11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86"/>
      <c r="BF26" s="86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86"/>
      <c r="BZ26" s="86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86"/>
      <c r="CT26" s="86"/>
      <c r="CU26" s="86"/>
      <c r="CV26" s="86"/>
      <c r="CW26" s="86"/>
      <c r="CX26" s="86"/>
      <c r="CY26" s="86"/>
      <c r="CZ26" s="86"/>
      <c r="DA26" s="86"/>
    </row>
    <row r="27" spans="1:105" ht="11.25" customHeight="1">
      <c r="A27" s="86"/>
      <c r="B27" s="86"/>
      <c r="C27" s="86"/>
      <c r="D27" s="86"/>
      <c r="E27" s="86"/>
      <c r="F27" s="86"/>
      <c r="G27" s="86"/>
      <c r="H27" s="86"/>
      <c r="I27" s="127" t="s">
        <v>577</v>
      </c>
      <c r="J27" s="127"/>
      <c r="K27" s="128" t="s">
        <v>578</v>
      </c>
      <c r="L27" s="128"/>
      <c r="M27" s="128"/>
      <c r="N27" s="129" t="s">
        <v>577</v>
      </c>
      <c r="O27" s="129"/>
      <c r="P27" s="86"/>
      <c r="Q27" s="128" t="s">
        <v>579</v>
      </c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7">
        <v>20</v>
      </c>
      <c r="AG27" s="127"/>
      <c r="AH27" s="127"/>
      <c r="AI27" s="130" t="s">
        <v>594</v>
      </c>
      <c r="AJ27" s="130"/>
      <c r="AK27" s="130"/>
      <c r="AL27" s="91" t="s">
        <v>580</v>
      </c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</row>
    <row r="28" spans="1:105" ht="11.25" customHeight="1" thickBo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3" t="s">
        <v>525</v>
      </c>
      <c r="CX28" s="86"/>
      <c r="CY28" s="86"/>
      <c r="CZ28" s="86"/>
      <c r="DA28" s="86"/>
    </row>
    <row r="29" spans="1:105" ht="11.2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4"/>
      <c r="CN29" s="86"/>
      <c r="CO29" s="86"/>
      <c r="CP29" s="86"/>
      <c r="CQ29" s="86"/>
      <c r="CR29" s="86"/>
      <c r="CS29" s="86"/>
      <c r="CT29" s="86"/>
      <c r="CU29" s="86"/>
      <c r="CV29" s="86"/>
      <c r="CW29" s="85" t="s">
        <v>595</v>
      </c>
      <c r="CX29" s="86"/>
      <c r="CY29" s="86"/>
      <c r="CZ29" s="86"/>
      <c r="DA29" s="86"/>
    </row>
    <row r="30" spans="1:105" ht="11.25" customHeight="1">
      <c r="A30" s="95" t="s">
        <v>581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96"/>
      <c r="CN30" s="86"/>
      <c r="CO30" s="86"/>
      <c r="CP30" s="86"/>
      <c r="CQ30" s="86"/>
      <c r="CR30" s="86"/>
      <c r="CS30" s="86"/>
      <c r="CT30" s="86"/>
      <c r="CU30" s="86"/>
      <c r="CV30" s="86"/>
      <c r="CW30" s="85" t="s">
        <v>531</v>
      </c>
      <c r="CX30" s="86"/>
      <c r="CY30" s="86"/>
      <c r="CZ30" s="86"/>
      <c r="DA30" s="86"/>
    </row>
    <row r="31" spans="1:105" ht="11.25" customHeight="1">
      <c r="A31" s="131" t="s">
        <v>596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3"/>
      <c r="CN31" s="86"/>
      <c r="CO31" s="86"/>
      <c r="CP31" s="86"/>
      <c r="CQ31" s="86"/>
      <c r="CR31" s="86"/>
      <c r="CS31" s="86"/>
      <c r="CT31" s="86"/>
      <c r="CU31" s="86"/>
      <c r="CV31" s="86"/>
      <c r="CW31" s="85" t="s">
        <v>597</v>
      </c>
      <c r="CX31" s="86"/>
      <c r="CY31" s="86"/>
      <c r="CZ31" s="86"/>
      <c r="DA31" s="86"/>
    </row>
    <row r="32" spans="1:105" ht="11.25" customHeight="1">
      <c r="A32" s="134" t="s">
        <v>582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6"/>
      <c r="CN32" s="86"/>
      <c r="CO32" s="86"/>
      <c r="CP32" s="86"/>
      <c r="CQ32" s="86"/>
      <c r="CR32" s="86"/>
      <c r="CS32" s="86"/>
      <c r="CT32" s="86"/>
      <c r="CU32" s="86"/>
      <c r="CV32" s="86"/>
      <c r="CW32" s="85" t="s">
        <v>598</v>
      </c>
      <c r="CX32" s="86"/>
      <c r="CY32" s="86"/>
      <c r="CZ32" s="86"/>
      <c r="DA32" s="86"/>
    </row>
    <row r="33" spans="1:105" ht="6" customHeight="1">
      <c r="A33" s="97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8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</row>
    <row r="34" spans="1:105" ht="10.1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86"/>
      <c r="AA34" s="86"/>
      <c r="AB34" s="86"/>
      <c r="AC34" s="86"/>
      <c r="AD34" s="86"/>
      <c r="AE34" s="86"/>
      <c r="AF34" s="86"/>
      <c r="AG34" s="86"/>
      <c r="AH34" s="132" t="s">
        <v>599</v>
      </c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3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</row>
    <row r="35" spans="1:105" ht="7.9" customHeight="1">
      <c r="A35" s="134" t="s">
        <v>573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86"/>
      <c r="AA35" s="86"/>
      <c r="AB35" s="86"/>
      <c r="AC35" s="86"/>
      <c r="AD35" s="86"/>
      <c r="AE35" s="86"/>
      <c r="AF35" s="86"/>
      <c r="AG35" s="86"/>
      <c r="AH35" s="135" t="s">
        <v>348</v>
      </c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</row>
    <row r="36" spans="1:105" ht="10.15" customHeight="1">
      <c r="A36" s="9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9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</row>
    <row r="37" spans="1:105" ht="10.15" customHeight="1">
      <c r="A37" s="126" t="s">
        <v>577</v>
      </c>
      <c r="B37" s="127"/>
      <c r="C37" s="128" t="s">
        <v>578</v>
      </c>
      <c r="D37" s="128"/>
      <c r="E37" s="128"/>
      <c r="F37" s="129" t="s">
        <v>577</v>
      </c>
      <c r="G37" s="129"/>
      <c r="H37" s="86"/>
      <c r="I37" s="128" t="s">
        <v>579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7">
        <v>20</v>
      </c>
      <c r="Y37" s="127"/>
      <c r="Z37" s="127"/>
      <c r="AA37" s="130" t="s">
        <v>594</v>
      </c>
      <c r="AB37" s="130"/>
      <c r="AC37" s="130"/>
      <c r="AD37" s="91" t="s">
        <v>580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9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</row>
    <row r="38" spans="1:105" ht="3" customHeight="1" thickBo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1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</row>
    <row r="39" ht="15"/>
    <row r="40" spans="1:2" ht="15">
      <c r="A40" s="78"/>
      <c r="B40" s="78"/>
    </row>
  </sheetData>
  <mergeCells count="78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Q21:BH21"/>
    <mergeCell ref="BK21:BV21"/>
    <mergeCell ref="BY21:CR21"/>
    <mergeCell ref="AQ22:BH22"/>
    <mergeCell ref="BK22:BV22"/>
    <mergeCell ref="BY22:CR22"/>
    <mergeCell ref="BG24:BX24"/>
    <mergeCell ref="CA24:CR24"/>
    <mergeCell ref="AH24:BD24"/>
    <mergeCell ref="AM25:BD25"/>
    <mergeCell ref="BG25:BX25"/>
    <mergeCell ref="CA25:CR25"/>
    <mergeCell ref="I27:J27"/>
    <mergeCell ref="K27:M27"/>
    <mergeCell ref="N27:O27"/>
    <mergeCell ref="Q27:AE27"/>
    <mergeCell ref="AF27:AH27"/>
    <mergeCell ref="AI27:AK27"/>
    <mergeCell ref="AA37:AC37"/>
    <mergeCell ref="A31:CM31"/>
    <mergeCell ref="A32:CM32"/>
    <mergeCell ref="A34:Y34"/>
    <mergeCell ref="AH34:CM34"/>
    <mergeCell ref="A35:Y35"/>
    <mergeCell ref="AH35:CM35"/>
    <mergeCell ref="A37:B37"/>
    <mergeCell ref="C37:E37"/>
    <mergeCell ref="F37:G37"/>
    <mergeCell ref="I37:W37"/>
    <mergeCell ref="X37:Z37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42"/>
  <sheetViews>
    <sheetView workbookViewId="0" topLeftCell="A21">
      <selection activeCell="ED31" sqref="ED31:EU31"/>
    </sheetView>
  </sheetViews>
  <sheetFormatPr defaultColWidth="0.85546875" defaultRowHeight="15"/>
  <cols>
    <col min="1" max="4" width="0.85546875" style="13" customWidth="1"/>
    <col min="5" max="5" width="1.1484375" style="13" customWidth="1"/>
    <col min="6" max="13" width="0.85546875" style="13" customWidth="1"/>
    <col min="14" max="14" width="1.8515625" style="13" customWidth="1"/>
    <col min="15" max="53" width="0.85546875" style="13" customWidth="1"/>
    <col min="54" max="54" width="1.7109375" style="13" customWidth="1"/>
    <col min="55" max="60" width="0.85546875" style="13" customWidth="1"/>
    <col min="61" max="61" width="3.00390625" style="13" customWidth="1"/>
    <col min="62" max="99" width="0.85546875" style="13" customWidth="1"/>
    <col min="100" max="100" width="1.57421875" style="13" customWidth="1"/>
    <col min="101" max="102" width="0.85546875" style="13" customWidth="1"/>
    <col min="103" max="103" width="1.8515625" style="13" customWidth="1"/>
    <col min="104" max="104" width="1.28515625" style="13" customWidth="1"/>
    <col min="105" max="114" width="0.85546875" style="13" customWidth="1"/>
    <col min="115" max="115" width="2.00390625" style="13" customWidth="1"/>
    <col min="116" max="116" width="1.7109375" style="13" customWidth="1"/>
    <col min="117" max="167" width="0.85546875" style="13" customWidth="1"/>
    <col min="168" max="168" width="3.421875" style="13" customWidth="1"/>
    <col min="169" max="260" width="0.85546875" style="13" customWidth="1"/>
    <col min="261" max="261" width="1.1484375" style="13" customWidth="1"/>
    <col min="262" max="269" width="0.85546875" style="13" customWidth="1"/>
    <col min="270" max="270" width="1.8515625" style="13" customWidth="1"/>
    <col min="271" max="309" width="0.85546875" style="13" customWidth="1"/>
    <col min="310" max="310" width="1.7109375" style="13" customWidth="1"/>
    <col min="311" max="316" width="0.85546875" style="13" customWidth="1"/>
    <col min="317" max="317" width="3.00390625" style="13" customWidth="1"/>
    <col min="318" max="355" width="0.85546875" style="13" customWidth="1"/>
    <col min="356" max="356" width="1.57421875" style="13" customWidth="1"/>
    <col min="357" max="358" width="0.85546875" style="13" customWidth="1"/>
    <col min="359" max="359" width="1.8515625" style="13" customWidth="1"/>
    <col min="360" max="360" width="1.28515625" style="13" customWidth="1"/>
    <col min="361" max="423" width="0.85546875" style="13" customWidth="1"/>
    <col min="424" max="424" width="3.421875" style="13" customWidth="1"/>
    <col min="425" max="516" width="0.85546875" style="13" customWidth="1"/>
    <col min="517" max="517" width="1.1484375" style="13" customWidth="1"/>
    <col min="518" max="525" width="0.85546875" style="13" customWidth="1"/>
    <col min="526" max="526" width="1.8515625" style="13" customWidth="1"/>
    <col min="527" max="565" width="0.85546875" style="13" customWidth="1"/>
    <col min="566" max="566" width="1.7109375" style="13" customWidth="1"/>
    <col min="567" max="572" width="0.85546875" style="13" customWidth="1"/>
    <col min="573" max="573" width="3.00390625" style="13" customWidth="1"/>
    <col min="574" max="611" width="0.85546875" style="13" customWidth="1"/>
    <col min="612" max="612" width="1.57421875" style="13" customWidth="1"/>
    <col min="613" max="614" width="0.85546875" style="13" customWidth="1"/>
    <col min="615" max="615" width="1.8515625" style="13" customWidth="1"/>
    <col min="616" max="616" width="1.28515625" style="13" customWidth="1"/>
    <col min="617" max="679" width="0.85546875" style="13" customWidth="1"/>
    <col min="680" max="680" width="3.421875" style="13" customWidth="1"/>
    <col min="681" max="772" width="0.85546875" style="13" customWidth="1"/>
    <col min="773" max="773" width="1.1484375" style="13" customWidth="1"/>
    <col min="774" max="781" width="0.85546875" style="13" customWidth="1"/>
    <col min="782" max="782" width="1.8515625" style="13" customWidth="1"/>
    <col min="783" max="821" width="0.85546875" style="13" customWidth="1"/>
    <col min="822" max="822" width="1.7109375" style="13" customWidth="1"/>
    <col min="823" max="828" width="0.85546875" style="13" customWidth="1"/>
    <col min="829" max="829" width="3.00390625" style="13" customWidth="1"/>
    <col min="830" max="867" width="0.85546875" style="13" customWidth="1"/>
    <col min="868" max="868" width="1.57421875" style="13" customWidth="1"/>
    <col min="869" max="870" width="0.85546875" style="13" customWidth="1"/>
    <col min="871" max="871" width="1.8515625" style="13" customWidth="1"/>
    <col min="872" max="872" width="1.28515625" style="13" customWidth="1"/>
    <col min="873" max="935" width="0.85546875" style="13" customWidth="1"/>
    <col min="936" max="936" width="3.421875" style="13" customWidth="1"/>
    <col min="937" max="1028" width="0.85546875" style="13" customWidth="1"/>
    <col min="1029" max="1029" width="1.1484375" style="13" customWidth="1"/>
    <col min="1030" max="1037" width="0.85546875" style="13" customWidth="1"/>
    <col min="1038" max="1038" width="1.8515625" style="13" customWidth="1"/>
    <col min="1039" max="1077" width="0.85546875" style="13" customWidth="1"/>
    <col min="1078" max="1078" width="1.7109375" style="13" customWidth="1"/>
    <col min="1079" max="1084" width="0.85546875" style="13" customWidth="1"/>
    <col min="1085" max="1085" width="3.00390625" style="13" customWidth="1"/>
    <col min="1086" max="1123" width="0.85546875" style="13" customWidth="1"/>
    <col min="1124" max="1124" width="1.57421875" style="13" customWidth="1"/>
    <col min="1125" max="1126" width="0.85546875" style="13" customWidth="1"/>
    <col min="1127" max="1127" width="1.8515625" style="13" customWidth="1"/>
    <col min="1128" max="1128" width="1.28515625" style="13" customWidth="1"/>
    <col min="1129" max="1191" width="0.85546875" style="13" customWidth="1"/>
    <col min="1192" max="1192" width="3.421875" style="13" customWidth="1"/>
    <col min="1193" max="1284" width="0.85546875" style="13" customWidth="1"/>
    <col min="1285" max="1285" width="1.1484375" style="13" customWidth="1"/>
    <col min="1286" max="1293" width="0.85546875" style="13" customWidth="1"/>
    <col min="1294" max="1294" width="1.8515625" style="13" customWidth="1"/>
    <col min="1295" max="1333" width="0.85546875" style="13" customWidth="1"/>
    <col min="1334" max="1334" width="1.7109375" style="13" customWidth="1"/>
    <col min="1335" max="1340" width="0.85546875" style="13" customWidth="1"/>
    <col min="1341" max="1341" width="3.00390625" style="13" customWidth="1"/>
    <col min="1342" max="1379" width="0.85546875" style="13" customWidth="1"/>
    <col min="1380" max="1380" width="1.57421875" style="13" customWidth="1"/>
    <col min="1381" max="1382" width="0.85546875" style="13" customWidth="1"/>
    <col min="1383" max="1383" width="1.8515625" style="13" customWidth="1"/>
    <col min="1384" max="1384" width="1.28515625" style="13" customWidth="1"/>
    <col min="1385" max="1447" width="0.85546875" style="13" customWidth="1"/>
    <col min="1448" max="1448" width="3.421875" style="13" customWidth="1"/>
    <col min="1449" max="1540" width="0.85546875" style="13" customWidth="1"/>
    <col min="1541" max="1541" width="1.1484375" style="13" customWidth="1"/>
    <col min="1542" max="1549" width="0.85546875" style="13" customWidth="1"/>
    <col min="1550" max="1550" width="1.8515625" style="13" customWidth="1"/>
    <col min="1551" max="1589" width="0.85546875" style="13" customWidth="1"/>
    <col min="1590" max="1590" width="1.7109375" style="13" customWidth="1"/>
    <col min="1591" max="1596" width="0.85546875" style="13" customWidth="1"/>
    <col min="1597" max="1597" width="3.00390625" style="13" customWidth="1"/>
    <col min="1598" max="1635" width="0.85546875" style="13" customWidth="1"/>
    <col min="1636" max="1636" width="1.57421875" style="13" customWidth="1"/>
    <col min="1637" max="1638" width="0.85546875" style="13" customWidth="1"/>
    <col min="1639" max="1639" width="1.8515625" style="13" customWidth="1"/>
    <col min="1640" max="1640" width="1.28515625" style="13" customWidth="1"/>
    <col min="1641" max="1703" width="0.85546875" style="13" customWidth="1"/>
    <col min="1704" max="1704" width="3.421875" style="13" customWidth="1"/>
    <col min="1705" max="1796" width="0.85546875" style="13" customWidth="1"/>
    <col min="1797" max="1797" width="1.1484375" style="13" customWidth="1"/>
    <col min="1798" max="1805" width="0.85546875" style="13" customWidth="1"/>
    <col min="1806" max="1806" width="1.8515625" style="13" customWidth="1"/>
    <col min="1807" max="1845" width="0.85546875" style="13" customWidth="1"/>
    <col min="1846" max="1846" width="1.7109375" style="13" customWidth="1"/>
    <col min="1847" max="1852" width="0.85546875" style="13" customWidth="1"/>
    <col min="1853" max="1853" width="3.00390625" style="13" customWidth="1"/>
    <col min="1854" max="1891" width="0.85546875" style="13" customWidth="1"/>
    <col min="1892" max="1892" width="1.57421875" style="13" customWidth="1"/>
    <col min="1893" max="1894" width="0.85546875" style="13" customWidth="1"/>
    <col min="1895" max="1895" width="1.8515625" style="13" customWidth="1"/>
    <col min="1896" max="1896" width="1.28515625" style="13" customWidth="1"/>
    <col min="1897" max="1959" width="0.85546875" style="13" customWidth="1"/>
    <col min="1960" max="1960" width="3.421875" style="13" customWidth="1"/>
    <col min="1961" max="2052" width="0.85546875" style="13" customWidth="1"/>
    <col min="2053" max="2053" width="1.1484375" style="13" customWidth="1"/>
    <col min="2054" max="2061" width="0.85546875" style="13" customWidth="1"/>
    <col min="2062" max="2062" width="1.8515625" style="13" customWidth="1"/>
    <col min="2063" max="2101" width="0.85546875" style="13" customWidth="1"/>
    <col min="2102" max="2102" width="1.7109375" style="13" customWidth="1"/>
    <col min="2103" max="2108" width="0.85546875" style="13" customWidth="1"/>
    <col min="2109" max="2109" width="3.00390625" style="13" customWidth="1"/>
    <col min="2110" max="2147" width="0.85546875" style="13" customWidth="1"/>
    <col min="2148" max="2148" width="1.57421875" style="13" customWidth="1"/>
    <col min="2149" max="2150" width="0.85546875" style="13" customWidth="1"/>
    <col min="2151" max="2151" width="1.8515625" style="13" customWidth="1"/>
    <col min="2152" max="2152" width="1.28515625" style="13" customWidth="1"/>
    <col min="2153" max="2215" width="0.85546875" style="13" customWidth="1"/>
    <col min="2216" max="2216" width="3.421875" style="13" customWidth="1"/>
    <col min="2217" max="2308" width="0.85546875" style="13" customWidth="1"/>
    <col min="2309" max="2309" width="1.1484375" style="13" customWidth="1"/>
    <col min="2310" max="2317" width="0.85546875" style="13" customWidth="1"/>
    <col min="2318" max="2318" width="1.8515625" style="13" customWidth="1"/>
    <col min="2319" max="2357" width="0.85546875" style="13" customWidth="1"/>
    <col min="2358" max="2358" width="1.7109375" style="13" customWidth="1"/>
    <col min="2359" max="2364" width="0.85546875" style="13" customWidth="1"/>
    <col min="2365" max="2365" width="3.00390625" style="13" customWidth="1"/>
    <col min="2366" max="2403" width="0.85546875" style="13" customWidth="1"/>
    <col min="2404" max="2404" width="1.57421875" style="13" customWidth="1"/>
    <col min="2405" max="2406" width="0.85546875" style="13" customWidth="1"/>
    <col min="2407" max="2407" width="1.8515625" style="13" customWidth="1"/>
    <col min="2408" max="2408" width="1.28515625" style="13" customWidth="1"/>
    <col min="2409" max="2471" width="0.85546875" style="13" customWidth="1"/>
    <col min="2472" max="2472" width="3.421875" style="13" customWidth="1"/>
    <col min="2473" max="2564" width="0.85546875" style="13" customWidth="1"/>
    <col min="2565" max="2565" width="1.1484375" style="13" customWidth="1"/>
    <col min="2566" max="2573" width="0.85546875" style="13" customWidth="1"/>
    <col min="2574" max="2574" width="1.8515625" style="13" customWidth="1"/>
    <col min="2575" max="2613" width="0.85546875" style="13" customWidth="1"/>
    <col min="2614" max="2614" width="1.7109375" style="13" customWidth="1"/>
    <col min="2615" max="2620" width="0.85546875" style="13" customWidth="1"/>
    <col min="2621" max="2621" width="3.00390625" style="13" customWidth="1"/>
    <col min="2622" max="2659" width="0.85546875" style="13" customWidth="1"/>
    <col min="2660" max="2660" width="1.57421875" style="13" customWidth="1"/>
    <col min="2661" max="2662" width="0.85546875" style="13" customWidth="1"/>
    <col min="2663" max="2663" width="1.8515625" style="13" customWidth="1"/>
    <col min="2664" max="2664" width="1.28515625" style="13" customWidth="1"/>
    <col min="2665" max="2727" width="0.85546875" style="13" customWidth="1"/>
    <col min="2728" max="2728" width="3.421875" style="13" customWidth="1"/>
    <col min="2729" max="2820" width="0.85546875" style="13" customWidth="1"/>
    <col min="2821" max="2821" width="1.1484375" style="13" customWidth="1"/>
    <col min="2822" max="2829" width="0.85546875" style="13" customWidth="1"/>
    <col min="2830" max="2830" width="1.8515625" style="13" customWidth="1"/>
    <col min="2831" max="2869" width="0.85546875" style="13" customWidth="1"/>
    <col min="2870" max="2870" width="1.7109375" style="13" customWidth="1"/>
    <col min="2871" max="2876" width="0.85546875" style="13" customWidth="1"/>
    <col min="2877" max="2877" width="3.00390625" style="13" customWidth="1"/>
    <col min="2878" max="2915" width="0.85546875" style="13" customWidth="1"/>
    <col min="2916" max="2916" width="1.57421875" style="13" customWidth="1"/>
    <col min="2917" max="2918" width="0.85546875" style="13" customWidth="1"/>
    <col min="2919" max="2919" width="1.8515625" style="13" customWidth="1"/>
    <col min="2920" max="2920" width="1.28515625" style="13" customWidth="1"/>
    <col min="2921" max="2983" width="0.85546875" style="13" customWidth="1"/>
    <col min="2984" max="2984" width="3.421875" style="13" customWidth="1"/>
    <col min="2985" max="3076" width="0.85546875" style="13" customWidth="1"/>
    <col min="3077" max="3077" width="1.1484375" style="13" customWidth="1"/>
    <col min="3078" max="3085" width="0.85546875" style="13" customWidth="1"/>
    <col min="3086" max="3086" width="1.8515625" style="13" customWidth="1"/>
    <col min="3087" max="3125" width="0.85546875" style="13" customWidth="1"/>
    <col min="3126" max="3126" width="1.7109375" style="13" customWidth="1"/>
    <col min="3127" max="3132" width="0.85546875" style="13" customWidth="1"/>
    <col min="3133" max="3133" width="3.00390625" style="13" customWidth="1"/>
    <col min="3134" max="3171" width="0.85546875" style="13" customWidth="1"/>
    <col min="3172" max="3172" width="1.57421875" style="13" customWidth="1"/>
    <col min="3173" max="3174" width="0.85546875" style="13" customWidth="1"/>
    <col min="3175" max="3175" width="1.8515625" style="13" customWidth="1"/>
    <col min="3176" max="3176" width="1.28515625" style="13" customWidth="1"/>
    <col min="3177" max="3239" width="0.85546875" style="13" customWidth="1"/>
    <col min="3240" max="3240" width="3.421875" style="13" customWidth="1"/>
    <col min="3241" max="3332" width="0.85546875" style="13" customWidth="1"/>
    <col min="3333" max="3333" width="1.1484375" style="13" customWidth="1"/>
    <col min="3334" max="3341" width="0.85546875" style="13" customWidth="1"/>
    <col min="3342" max="3342" width="1.8515625" style="13" customWidth="1"/>
    <col min="3343" max="3381" width="0.85546875" style="13" customWidth="1"/>
    <col min="3382" max="3382" width="1.7109375" style="13" customWidth="1"/>
    <col min="3383" max="3388" width="0.85546875" style="13" customWidth="1"/>
    <col min="3389" max="3389" width="3.00390625" style="13" customWidth="1"/>
    <col min="3390" max="3427" width="0.85546875" style="13" customWidth="1"/>
    <col min="3428" max="3428" width="1.57421875" style="13" customWidth="1"/>
    <col min="3429" max="3430" width="0.85546875" style="13" customWidth="1"/>
    <col min="3431" max="3431" width="1.8515625" style="13" customWidth="1"/>
    <col min="3432" max="3432" width="1.28515625" style="13" customWidth="1"/>
    <col min="3433" max="3495" width="0.85546875" style="13" customWidth="1"/>
    <col min="3496" max="3496" width="3.421875" style="13" customWidth="1"/>
    <col min="3497" max="3588" width="0.85546875" style="13" customWidth="1"/>
    <col min="3589" max="3589" width="1.1484375" style="13" customWidth="1"/>
    <col min="3590" max="3597" width="0.85546875" style="13" customWidth="1"/>
    <col min="3598" max="3598" width="1.8515625" style="13" customWidth="1"/>
    <col min="3599" max="3637" width="0.85546875" style="13" customWidth="1"/>
    <col min="3638" max="3638" width="1.7109375" style="13" customWidth="1"/>
    <col min="3639" max="3644" width="0.85546875" style="13" customWidth="1"/>
    <col min="3645" max="3645" width="3.00390625" style="13" customWidth="1"/>
    <col min="3646" max="3683" width="0.85546875" style="13" customWidth="1"/>
    <col min="3684" max="3684" width="1.57421875" style="13" customWidth="1"/>
    <col min="3685" max="3686" width="0.85546875" style="13" customWidth="1"/>
    <col min="3687" max="3687" width="1.8515625" style="13" customWidth="1"/>
    <col min="3688" max="3688" width="1.28515625" style="13" customWidth="1"/>
    <col min="3689" max="3751" width="0.85546875" style="13" customWidth="1"/>
    <col min="3752" max="3752" width="3.421875" style="13" customWidth="1"/>
    <col min="3753" max="3844" width="0.85546875" style="13" customWidth="1"/>
    <col min="3845" max="3845" width="1.1484375" style="13" customWidth="1"/>
    <col min="3846" max="3853" width="0.85546875" style="13" customWidth="1"/>
    <col min="3854" max="3854" width="1.8515625" style="13" customWidth="1"/>
    <col min="3855" max="3893" width="0.85546875" style="13" customWidth="1"/>
    <col min="3894" max="3894" width="1.7109375" style="13" customWidth="1"/>
    <col min="3895" max="3900" width="0.85546875" style="13" customWidth="1"/>
    <col min="3901" max="3901" width="3.00390625" style="13" customWidth="1"/>
    <col min="3902" max="3939" width="0.85546875" style="13" customWidth="1"/>
    <col min="3940" max="3940" width="1.57421875" style="13" customWidth="1"/>
    <col min="3941" max="3942" width="0.85546875" style="13" customWidth="1"/>
    <col min="3943" max="3943" width="1.8515625" style="13" customWidth="1"/>
    <col min="3944" max="3944" width="1.28515625" style="13" customWidth="1"/>
    <col min="3945" max="4007" width="0.85546875" style="13" customWidth="1"/>
    <col min="4008" max="4008" width="3.421875" style="13" customWidth="1"/>
    <col min="4009" max="4100" width="0.85546875" style="13" customWidth="1"/>
    <col min="4101" max="4101" width="1.1484375" style="13" customWidth="1"/>
    <col min="4102" max="4109" width="0.85546875" style="13" customWidth="1"/>
    <col min="4110" max="4110" width="1.8515625" style="13" customWidth="1"/>
    <col min="4111" max="4149" width="0.85546875" style="13" customWidth="1"/>
    <col min="4150" max="4150" width="1.7109375" style="13" customWidth="1"/>
    <col min="4151" max="4156" width="0.85546875" style="13" customWidth="1"/>
    <col min="4157" max="4157" width="3.00390625" style="13" customWidth="1"/>
    <col min="4158" max="4195" width="0.85546875" style="13" customWidth="1"/>
    <col min="4196" max="4196" width="1.57421875" style="13" customWidth="1"/>
    <col min="4197" max="4198" width="0.85546875" style="13" customWidth="1"/>
    <col min="4199" max="4199" width="1.8515625" style="13" customWidth="1"/>
    <col min="4200" max="4200" width="1.28515625" style="13" customWidth="1"/>
    <col min="4201" max="4263" width="0.85546875" style="13" customWidth="1"/>
    <col min="4264" max="4264" width="3.421875" style="13" customWidth="1"/>
    <col min="4265" max="4356" width="0.85546875" style="13" customWidth="1"/>
    <col min="4357" max="4357" width="1.1484375" style="13" customWidth="1"/>
    <col min="4358" max="4365" width="0.85546875" style="13" customWidth="1"/>
    <col min="4366" max="4366" width="1.8515625" style="13" customWidth="1"/>
    <col min="4367" max="4405" width="0.85546875" style="13" customWidth="1"/>
    <col min="4406" max="4406" width="1.7109375" style="13" customWidth="1"/>
    <col min="4407" max="4412" width="0.85546875" style="13" customWidth="1"/>
    <col min="4413" max="4413" width="3.00390625" style="13" customWidth="1"/>
    <col min="4414" max="4451" width="0.85546875" style="13" customWidth="1"/>
    <col min="4452" max="4452" width="1.57421875" style="13" customWidth="1"/>
    <col min="4453" max="4454" width="0.85546875" style="13" customWidth="1"/>
    <col min="4455" max="4455" width="1.8515625" style="13" customWidth="1"/>
    <col min="4456" max="4456" width="1.28515625" style="13" customWidth="1"/>
    <col min="4457" max="4519" width="0.85546875" style="13" customWidth="1"/>
    <col min="4520" max="4520" width="3.421875" style="13" customWidth="1"/>
    <col min="4521" max="4612" width="0.85546875" style="13" customWidth="1"/>
    <col min="4613" max="4613" width="1.1484375" style="13" customWidth="1"/>
    <col min="4614" max="4621" width="0.85546875" style="13" customWidth="1"/>
    <col min="4622" max="4622" width="1.8515625" style="13" customWidth="1"/>
    <col min="4623" max="4661" width="0.85546875" style="13" customWidth="1"/>
    <col min="4662" max="4662" width="1.7109375" style="13" customWidth="1"/>
    <col min="4663" max="4668" width="0.85546875" style="13" customWidth="1"/>
    <col min="4669" max="4669" width="3.00390625" style="13" customWidth="1"/>
    <col min="4670" max="4707" width="0.85546875" style="13" customWidth="1"/>
    <col min="4708" max="4708" width="1.57421875" style="13" customWidth="1"/>
    <col min="4709" max="4710" width="0.85546875" style="13" customWidth="1"/>
    <col min="4711" max="4711" width="1.8515625" style="13" customWidth="1"/>
    <col min="4712" max="4712" width="1.28515625" style="13" customWidth="1"/>
    <col min="4713" max="4775" width="0.85546875" style="13" customWidth="1"/>
    <col min="4776" max="4776" width="3.421875" style="13" customWidth="1"/>
    <col min="4777" max="4868" width="0.85546875" style="13" customWidth="1"/>
    <col min="4869" max="4869" width="1.1484375" style="13" customWidth="1"/>
    <col min="4870" max="4877" width="0.85546875" style="13" customWidth="1"/>
    <col min="4878" max="4878" width="1.8515625" style="13" customWidth="1"/>
    <col min="4879" max="4917" width="0.85546875" style="13" customWidth="1"/>
    <col min="4918" max="4918" width="1.7109375" style="13" customWidth="1"/>
    <col min="4919" max="4924" width="0.85546875" style="13" customWidth="1"/>
    <col min="4925" max="4925" width="3.00390625" style="13" customWidth="1"/>
    <col min="4926" max="4963" width="0.85546875" style="13" customWidth="1"/>
    <col min="4964" max="4964" width="1.57421875" style="13" customWidth="1"/>
    <col min="4965" max="4966" width="0.85546875" style="13" customWidth="1"/>
    <col min="4967" max="4967" width="1.8515625" style="13" customWidth="1"/>
    <col min="4968" max="4968" width="1.28515625" style="13" customWidth="1"/>
    <col min="4969" max="5031" width="0.85546875" style="13" customWidth="1"/>
    <col min="5032" max="5032" width="3.421875" style="13" customWidth="1"/>
    <col min="5033" max="5124" width="0.85546875" style="13" customWidth="1"/>
    <col min="5125" max="5125" width="1.1484375" style="13" customWidth="1"/>
    <col min="5126" max="5133" width="0.85546875" style="13" customWidth="1"/>
    <col min="5134" max="5134" width="1.8515625" style="13" customWidth="1"/>
    <col min="5135" max="5173" width="0.85546875" style="13" customWidth="1"/>
    <col min="5174" max="5174" width="1.7109375" style="13" customWidth="1"/>
    <col min="5175" max="5180" width="0.85546875" style="13" customWidth="1"/>
    <col min="5181" max="5181" width="3.00390625" style="13" customWidth="1"/>
    <col min="5182" max="5219" width="0.85546875" style="13" customWidth="1"/>
    <col min="5220" max="5220" width="1.57421875" style="13" customWidth="1"/>
    <col min="5221" max="5222" width="0.85546875" style="13" customWidth="1"/>
    <col min="5223" max="5223" width="1.8515625" style="13" customWidth="1"/>
    <col min="5224" max="5224" width="1.28515625" style="13" customWidth="1"/>
    <col min="5225" max="5287" width="0.85546875" style="13" customWidth="1"/>
    <col min="5288" max="5288" width="3.421875" style="13" customWidth="1"/>
    <col min="5289" max="5380" width="0.85546875" style="13" customWidth="1"/>
    <col min="5381" max="5381" width="1.1484375" style="13" customWidth="1"/>
    <col min="5382" max="5389" width="0.85546875" style="13" customWidth="1"/>
    <col min="5390" max="5390" width="1.8515625" style="13" customWidth="1"/>
    <col min="5391" max="5429" width="0.85546875" style="13" customWidth="1"/>
    <col min="5430" max="5430" width="1.7109375" style="13" customWidth="1"/>
    <col min="5431" max="5436" width="0.85546875" style="13" customWidth="1"/>
    <col min="5437" max="5437" width="3.00390625" style="13" customWidth="1"/>
    <col min="5438" max="5475" width="0.85546875" style="13" customWidth="1"/>
    <col min="5476" max="5476" width="1.57421875" style="13" customWidth="1"/>
    <col min="5477" max="5478" width="0.85546875" style="13" customWidth="1"/>
    <col min="5479" max="5479" width="1.8515625" style="13" customWidth="1"/>
    <col min="5480" max="5480" width="1.28515625" style="13" customWidth="1"/>
    <col min="5481" max="5543" width="0.85546875" style="13" customWidth="1"/>
    <col min="5544" max="5544" width="3.421875" style="13" customWidth="1"/>
    <col min="5545" max="5636" width="0.85546875" style="13" customWidth="1"/>
    <col min="5637" max="5637" width="1.1484375" style="13" customWidth="1"/>
    <col min="5638" max="5645" width="0.85546875" style="13" customWidth="1"/>
    <col min="5646" max="5646" width="1.8515625" style="13" customWidth="1"/>
    <col min="5647" max="5685" width="0.85546875" style="13" customWidth="1"/>
    <col min="5686" max="5686" width="1.7109375" style="13" customWidth="1"/>
    <col min="5687" max="5692" width="0.85546875" style="13" customWidth="1"/>
    <col min="5693" max="5693" width="3.00390625" style="13" customWidth="1"/>
    <col min="5694" max="5731" width="0.85546875" style="13" customWidth="1"/>
    <col min="5732" max="5732" width="1.57421875" style="13" customWidth="1"/>
    <col min="5733" max="5734" width="0.85546875" style="13" customWidth="1"/>
    <col min="5735" max="5735" width="1.8515625" style="13" customWidth="1"/>
    <col min="5736" max="5736" width="1.28515625" style="13" customWidth="1"/>
    <col min="5737" max="5799" width="0.85546875" style="13" customWidth="1"/>
    <col min="5800" max="5800" width="3.421875" style="13" customWidth="1"/>
    <col min="5801" max="5892" width="0.85546875" style="13" customWidth="1"/>
    <col min="5893" max="5893" width="1.1484375" style="13" customWidth="1"/>
    <col min="5894" max="5901" width="0.85546875" style="13" customWidth="1"/>
    <col min="5902" max="5902" width="1.8515625" style="13" customWidth="1"/>
    <col min="5903" max="5941" width="0.85546875" style="13" customWidth="1"/>
    <col min="5942" max="5942" width="1.7109375" style="13" customWidth="1"/>
    <col min="5943" max="5948" width="0.85546875" style="13" customWidth="1"/>
    <col min="5949" max="5949" width="3.00390625" style="13" customWidth="1"/>
    <col min="5950" max="5987" width="0.85546875" style="13" customWidth="1"/>
    <col min="5988" max="5988" width="1.57421875" style="13" customWidth="1"/>
    <col min="5989" max="5990" width="0.85546875" style="13" customWidth="1"/>
    <col min="5991" max="5991" width="1.8515625" style="13" customWidth="1"/>
    <col min="5992" max="5992" width="1.28515625" style="13" customWidth="1"/>
    <col min="5993" max="6055" width="0.85546875" style="13" customWidth="1"/>
    <col min="6056" max="6056" width="3.421875" style="13" customWidth="1"/>
    <col min="6057" max="6148" width="0.85546875" style="13" customWidth="1"/>
    <col min="6149" max="6149" width="1.1484375" style="13" customWidth="1"/>
    <col min="6150" max="6157" width="0.85546875" style="13" customWidth="1"/>
    <col min="6158" max="6158" width="1.8515625" style="13" customWidth="1"/>
    <col min="6159" max="6197" width="0.85546875" style="13" customWidth="1"/>
    <col min="6198" max="6198" width="1.7109375" style="13" customWidth="1"/>
    <col min="6199" max="6204" width="0.85546875" style="13" customWidth="1"/>
    <col min="6205" max="6205" width="3.00390625" style="13" customWidth="1"/>
    <col min="6206" max="6243" width="0.85546875" style="13" customWidth="1"/>
    <col min="6244" max="6244" width="1.57421875" style="13" customWidth="1"/>
    <col min="6245" max="6246" width="0.85546875" style="13" customWidth="1"/>
    <col min="6247" max="6247" width="1.8515625" style="13" customWidth="1"/>
    <col min="6248" max="6248" width="1.28515625" style="13" customWidth="1"/>
    <col min="6249" max="6311" width="0.85546875" style="13" customWidth="1"/>
    <col min="6312" max="6312" width="3.421875" style="13" customWidth="1"/>
    <col min="6313" max="6404" width="0.85546875" style="13" customWidth="1"/>
    <col min="6405" max="6405" width="1.1484375" style="13" customWidth="1"/>
    <col min="6406" max="6413" width="0.85546875" style="13" customWidth="1"/>
    <col min="6414" max="6414" width="1.8515625" style="13" customWidth="1"/>
    <col min="6415" max="6453" width="0.85546875" style="13" customWidth="1"/>
    <col min="6454" max="6454" width="1.7109375" style="13" customWidth="1"/>
    <col min="6455" max="6460" width="0.85546875" style="13" customWidth="1"/>
    <col min="6461" max="6461" width="3.00390625" style="13" customWidth="1"/>
    <col min="6462" max="6499" width="0.85546875" style="13" customWidth="1"/>
    <col min="6500" max="6500" width="1.57421875" style="13" customWidth="1"/>
    <col min="6501" max="6502" width="0.85546875" style="13" customWidth="1"/>
    <col min="6503" max="6503" width="1.8515625" style="13" customWidth="1"/>
    <col min="6504" max="6504" width="1.28515625" style="13" customWidth="1"/>
    <col min="6505" max="6567" width="0.85546875" style="13" customWidth="1"/>
    <col min="6568" max="6568" width="3.421875" style="13" customWidth="1"/>
    <col min="6569" max="6660" width="0.85546875" style="13" customWidth="1"/>
    <col min="6661" max="6661" width="1.1484375" style="13" customWidth="1"/>
    <col min="6662" max="6669" width="0.85546875" style="13" customWidth="1"/>
    <col min="6670" max="6670" width="1.8515625" style="13" customWidth="1"/>
    <col min="6671" max="6709" width="0.85546875" style="13" customWidth="1"/>
    <col min="6710" max="6710" width="1.7109375" style="13" customWidth="1"/>
    <col min="6711" max="6716" width="0.85546875" style="13" customWidth="1"/>
    <col min="6717" max="6717" width="3.00390625" style="13" customWidth="1"/>
    <col min="6718" max="6755" width="0.85546875" style="13" customWidth="1"/>
    <col min="6756" max="6756" width="1.57421875" style="13" customWidth="1"/>
    <col min="6757" max="6758" width="0.85546875" style="13" customWidth="1"/>
    <col min="6759" max="6759" width="1.8515625" style="13" customWidth="1"/>
    <col min="6760" max="6760" width="1.28515625" style="13" customWidth="1"/>
    <col min="6761" max="6823" width="0.85546875" style="13" customWidth="1"/>
    <col min="6824" max="6824" width="3.421875" style="13" customWidth="1"/>
    <col min="6825" max="6916" width="0.85546875" style="13" customWidth="1"/>
    <col min="6917" max="6917" width="1.1484375" style="13" customWidth="1"/>
    <col min="6918" max="6925" width="0.85546875" style="13" customWidth="1"/>
    <col min="6926" max="6926" width="1.8515625" style="13" customWidth="1"/>
    <col min="6927" max="6965" width="0.85546875" style="13" customWidth="1"/>
    <col min="6966" max="6966" width="1.7109375" style="13" customWidth="1"/>
    <col min="6967" max="6972" width="0.85546875" style="13" customWidth="1"/>
    <col min="6973" max="6973" width="3.00390625" style="13" customWidth="1"/>
    <col min="6974" max="7011" width="0.85546875" style="13" customWidth="1"/>
    <col min="7012" max="7012" width="1.57421875" style="13" customWidth="1"/>
    <col min="7013" max="7014" width="0.85546875" style="13" customWidth="1"/>
    <col min="7015" max="7015" width="1.8515625" style="13" customWidth="1"/>
    <col min="7016" max="7016" width="1.28515625" style="13" customWidth="1"/>
    <col min="7017" max="7079" width="0.85546875" style="13" customWidth="1"/>
    <col min="7080" max="7080" width="3.421875" style="13" customWidth="1"/>
    <col min="7081" max="7172" width="0.85546875" style="13" customWidth="1"/>
    <col min="7173" max="7173" width="1.1484375" style="13" customWidth="1"/>
    <col min="7174" max="7181" width="0.85546875" style="13" customWidth="1"/>
    <col min="7182" max="7182" width="1.8515625" style="13" customWidth="1"/>
    <col min="7183" max="7221" width="0.85546875" style="13" customWidth="1"/>
    <col min="7222" max="7222" width="1.7109375" style="13" customWidth="1"/>
    <col min="7223" max="7228" width="0.85546875" style="13" customWidth="1"/>
    <col min="7229" max="7229" width="3.00390625" style="13" customWidth="1"/>
    <col min="7230" max="7267" width="0.85546875" style="13" customWidth="1"/>
    <col min="7268" max="7268" width="1.57421875" style="13" customWidth="1"/>
    <col min="7269" max="7270" width="0.85546875" style="13" customWidth="1"/>
    <col min="7271" max="7271" width="1.8515625" style="13" customWidth="1"/>
    <col min="7272" max="7272" width="1.28515625" style="13" customWidth="1"/>
    <col min="7273" max="7335" width="0.85546875" style="13" customWidth="1"/>
    <col min="7336" max="7336" width="3.421875" style="13" customWidth="1"/>
    <col min="7337" max="7428" width="0.85546875" style="13" customWidth="1"/>
    <col min="7429" max="7429" width="1.1484375" style="13" customWidth="1"/>
    <col min="7430" max="7437" width="0.85546875" style="13" customWidth="1"/>
    <col min="7438" max="7438" width="1.8515625" style="13" customWidth="1"/>
    <col min="7439" max="7477" width="0.85546875" style="13" customWidth="1"/>
    <col min="7478" max="7478" width="1.7109375" style="13" customWidth="1"/>
    <col min="7479" max="7484" width="0.85546875" style="13" customWidth="1"/>
    <col min="7485" max="7485" width="3.00390625" style="13" customWidth="1"/>
    <col min="7486" max="7523" width="0.85546875" style="13" customWidth="1"/>
    <col min="7524" max="7524" width="1.57421875" style="13" customWidth="1"/>
    <col min="7525" max="7526" width="0.85546875" style="13" customWidth="1"/>
    <col min="7527" max="7527" width="1.8515625" style="13" customWidth="1"/>
    <col min="7528" max="7528" width="1.28515625" style="13" customWidth="1"/>
    <col min="7529" max="7591" width="0.85546875" style="13" customWidth="1"/>
    <col min="7592" max="7592" width="3.421875" style="13" customWidth="1"/>
    <col min="7593" max="7684" width="0.85546875" style="13" customWidth="1"/>
    <col min="7685" max="7685" width="1.1484375" style="13" customWidth="1"/>
    <col min="7686" max="7693" width="0.85546875" style="13" customWidth="1"/>
    <col min="7694" max="7694" width="1.8515625" style="13" customWidth="1"/>
    <col min="7695" max="7733" width="0.85546875" style="13" customWidth="1"/>
    <col min="7734" max="7734" width="1.7109375" style="13" customWidth="1"/>
    <col min="7735" max="7740" width="0.85546875" style="13" customWidth="1"/>
    <col min="7741" max="7741" width="3.00390625" style="13" customWidth="1"/>
    <col min="7742" max="7779" width="0.85546875" style="13" customWidth="1"/>
    <col min="7780" max="7780" width="1.57421875" style="13" customWidth="1"/>
    <col min="7781" max="7782" width="0.85546875" style="13" customWidth="1"/>
    <col min="7783" max="7783" width="1.8515625" style="13" customWidth="1"/>
    <col min="7784" max="7784" width="1.28515625" style="13" customWidth="1"/>
    <col min="7785" max="7847" width="0.85546875" style="13" customWidth="1"/>
    <col min="7848" max="7848" width="3.421875" style="13" customWidth="1"/>
    <col min="7849" max="7940" width="0.85546875" style="13" customWidth="1"/>
    <col min="7941" max="7941" width="1.1484375" style="13" customWidth="1"/>
    <col min="7942" max="7949" width="0.85546875" style="13" customWidth="1"/>
    <col min="7950" max="7950" width="1.8515625" style="13" customWidth="1"/>
    <col min="7951" max="7989" width="0.85546875" style="13" customWidth="1"/>
    <col min="7990" max="7990" width="1.7109375" style="13" customWidth="1"/>
    <col min="7991" max="7996" width="0.85546875" style="13" customWidth="1"/>
    <col min="7997" max="7997" width="3.00390625" style="13" customWidth="1"/>
    <col min="7998" max="8035" width="0.85546875" style="13" customWidth="1"/>
    <col min="8036" max="8036" width="1.57421875" style="13" customWidth="1"/>
    <col min="8037" max="8038" width="0.85546875" style="13" customWidth="1"/>
    <col min="8039" max="8039" width="1.8515625" style="13" customWidth="1"/>
    <col min="8040" max="8040" width="1.28515625" style="13" customWidth="1"/>
    <col min="8041" max="8103" width="0.85546875" style="13" customWidth="1"/>
    <col min="8104" max="8104" width="3.421875" style="13" customWidth="1"/>
    <col min="8105" max="8196" width="0.85546875" style="13" customWidth="1"/>
    <col min="8197" max="8197" width="1.1484375" style="13" customWidth="1"/>
    <col min="8198" max="8205" width="0.85546875" style="13" customWidth="1"/>
    <col min="8206" max="8206" width="1.8515625" style="13" customWidth="1"/>
    <col min="8207" max="8245" width="0.85546875" style="13" customWidth="1"/>
    <col min="8246" max="8246" width="1.7109375" style="13" customWidth="1"/>
    <col min="8247" max="8252" width="0.85546875" style="13" customWidth="1"/>
    <col min="8253" max="8253" width="3.00390625" style="13" customWidth="1"/>
    <col min="8254" max="8291" width="0.85546875" style="13" customWidth="1"/>
    <col min="8292" max="8292" width="1.57421875" style="13" customWidth="1"/>
    <col min="8293" max="8294" width="0.85546875" style="13" customWidth="1"/>
    <col min="8295" max="8295" width="1.8515625" style="13" customWidth="1"/>
    <col min="8296" max="8296" width="1.28515625" style="13" customWidth="1"/>
    <col min="8297" max="8359" width="0.85546875" style="13" customWidth="1"/>
    <col min="8360" max="8360" width="3.421875" style="13" customWidth="1"/>
    <col min="8361" max="8452" width="0.85546875" style="13" customWidth="1"/>
    <col min="8453" max="8453" width="1.1484375" style="13" customWidth="1"/>
    <col min="8454" max="8461" width="0.85546875" style="13" customWidth="1"/>
    <col min="8462" max="8462" width="1.8515625" style="13" customWidth="1"/>
    <col min="8463" max="8501" width="0.85546875" style="13" customWidth="1"/>
    <col min="8502" max="8502" width="1.7109375" style="13" customWidth="1"/>
    <col min="8503" max="8508" width="0.85546875" style="13" customWidth="1"/>
    <col min="8509" max="8509" width="3.00390625" style="13" customWidth="1"/>
    <col min="8510" max="8547" width="0.85546875" style="13" customWidth="1"/>
    <col min="8548" max="8548" width="1.57421875" style="13" customWidth="1"/>
    <col min="8549" max="8550" width="0.85546875" style="13" customWidth="1"/>
    <col min="8551" max="8551" width="1.8515625" style="13" customWidth="1"/>
    <col min="8552" max="8552" width="1.28515625" style="13" customWidth="1"/>
    <col min="8553" max="8615" width="0.85546875" style="13" customWidth="1"/>
    <col min="8616" max="8616" width="3.421875" style="13" customWidth="1"/>
    <col min="8617" max="8708" width="0.85546875" style="13" customWidth="1"/>
    <col min="8709" max="8709" width="1.1484375" style="13" customWidth="1"/>
    <col min="8710" max="8717" width="0.85546875" style="13" customWidth="1"/>
    <col min="8718" max="8718" width="1.8515625" style="13" customWidth="1"/>
    <col min="8719" max="8757" width="0.85546875" style="13" customWidth="1"/>
    <col min="8758" max="8758" width="1.7109375" style="13" customWidth="1"/>
    <col min="8759" max="8764" width="0.85546875" style="13" customWidth="1"/>
    <col min="8765" max="8765" width="3.00390625" style="13" customWidth="1"/>
    <col min="8766" max="8803" width="0.85546875" style="13" customWidth="1"/>
    <col min="8804" max="8804" width="1.57421875" style="13" customWidth="1"/>
    <col min="8805" max="8806" width="0.85546875" style="13" customWidth="1"/>
    <col min="8807" max="8807" width="1.8515625" style="13" customWidth="1"/>
    <col min="8808" max="8808" width="1.28515625" style="13" customWidth="1"/>
    <col min="8809" max="8871" width="0.85546875" style="13" customWidth="1"/>
    <col min="8872" max="8872" width="3.421875" style="13" customWidth="1"/>
    <col min="8873" max="8964" width="0.85546875" style="13" customWidth="1"/>
    <col min="8965" max="8965" width="1.1484375" style="13" customWidth="1"/>
    <col min="8966" max="8973" width="0.85546875" style="13" customWidth="1"/>
    <col min="8974" max="8974" width="1.8515625" style="13" customWidth="1"/>
    <col min="8975" max="9013" width="0.85546875" style="13" customWidth="1"/>
    <col min="9014" max="9014" width="1.7109375" style="13" customWidth="1"/>
    <col min="9015" max="9020" width="0.85546875" style="13" customWidth="1"/>
    <col min="9021" max="9021" width="3.00390625" style="13" customWidth="1"/>
    <col min="9022" max="9059" width="0.85546875" style="13" customWidth="1"/>
    <col min="9060" max="9060" width="1.57421875" style="13" customWidth="1"/>
    <col min="9061" max="9062" width="0.85546875" style="13" customWidth="1"/>
    <col min="9063" max="9063" width="1.8515625" style="13" customWidth="1"/>
    <col min="9064" max="9064" width="1.28515625" style="13" customWidth="1"/>
    <col min="9065" max="9127" width="0.85546875" style="13" customWidth="1"/>
    <col min="9128" max="9128" width="3.421875" style="13" customWidth="1"/>
    <col min="9129" max="9220" width="0.85546875" style="13" customWidth="1"/>
    <col min="9221" max="9221" width="1.1484375" style="13" customWidth="1"/>
    <col min="9222" max="9229" width="0.85546875" style="13" customWidth="1"/>
    <col min="9230" max="9230" width="1.8515625" style="13" customWidth="1"/>
    <col min="9231" max="9269" width="0.85546875" style="13" customWidth="1"/>
    <col min="9270" max="9270" width="1.7109375" style="13" customWidth="1"/>
    <col min="9271" max="9276" width="0.85546875" style="13" customWidth="1"/>
    <col min="9277" max="9277" width="3.00390625" style="13" customWidth="1"/>
    <col min="9278" max="9315" width="0.85546875" style="13" customWidth="1"/>
    <col min="9316" max="9316" width="1.57421875" style="13" customWidth="1"/>
    <col min="9317" max="9318" width="0.85546875" style="13" customWidth="1"/>
    <col min="9319" max="9319" width="1.8515625" style="13" customWidth="1"/>
    <col min="9320" max="9320" width="1.28515625" style="13" customWidth="1"/>
    <col min="9321" max="9383" width="0.85546875" style="13" customWidth="1"/>
    <col min="9384" max="9384" width="3.421875" style="13" customWidth="1"/>
    <col min="9385" max="9476" width="0.85546875" style="13" customWidth="1"/>
    <col min="9477" max="9477" width="1.1484375" style="13" customWidth="1"/>
    <col min="9478" max="9485" width="0.85546875" style="13" customWidth="1"/>
    <col min="9486" max="9486" width="1.8515625" style="13" customWidth="1"/>
    <col min="9487" max="9525" width="0.85546875" style="13" customWidth="1"/>
    <col min="9526" max="9526" width="1.7109375" style="13" customWidth="1"/>
    <col min="9527" max="9532" width="0.85546875" style="13" customWidth="1"/>
    <col min="9533" max="9533" width="3.00390625" style="13" customWidth="1"/>
    <col min="9534" max="9571" width="0.85546875" style="13" customWidth="1"/>
    <col min="9572" max="9572" width="1.57421875" style="13" customWidth="1"/>
    <col min="9573" max="9574" width="0.85546875" style="13" customWidth="1"/>
    <col min="9575" max="9575" width="1.8515625" style="13" customWidth="1"/>
    <col min="9576" max="9576" width="1.28515625" style="13" customWidth="1"/>
    <col min="9577" max="9639" width="0.85546875" style="13" customWidth="1"/>
    <col min="9640" max="9640" width="3.421875" style="13" customWidth="1"/>
    <col min="9641" max="9732" width="0.85546875" style="13" customWidth="1"/>
    <col min="9733" max="9733" width="1.1484375" style="13" customWidth="1"/>
    <col min="9734" max="9741" width="0.85546875" style="13" customWidth="1"/>
    <col min="9742" max="9742" width="1.8515625" style="13" customWidth="1"/>
    <col min="9743" max="9781" width="0.85546875" style="13" customWidth="1"/>
    <col min="9782" max="9782" width="1.7109375" style="13" customWidth="1"/>
    <col min="9783" max="9788" width="0.85546875" style="13" customWidth="1"/>
    <col min="9789" max="9789" width="3.00390625" style="13" customWidth="1"/>
    <col min="9790" max="9827" width="0.85546875" style="13" customWidth="1"/>
    <col min="9828" max="9828" width="1.57421875" style="13" customWidth="1"/>
    <col min="9829" max="9830" width="0.85546875" style="13" customWidth="1"/>
    <col min="9831" max="9831" width="1.8515625" style="13" customWidth="1"/>
    <col min="9832" max="9832" width="1.28515625" style="13" customWidth="1"/>
    <col min="9833" max="9895" width="0.85546875" style="13" customWidth="1"/>
    <col min="9896" max="9896" width="3.421875" style="13" customWidth="1"/>
    <col min="9897" max="9988" width="0.85546875" style="13" customWidth="1"/>
    <col min="9989" max="9989" width="1.1484375" style="13" customWidth="1"/>
    <col min="9990" max="9997" width="0.85546875" style="13" customWidth="1"/>
    <col min="9998" max="9998" width="1.8515625" style="13" customWidth="1"/>
    <col min="9999" max="10037" width="0.85546875" style="13" customWidth="1"/>
    <col min="10038" max="10038" width="1.7109375" style="13" customWidth="1"/>
    <col min="10039" max="10044" width="0.85546875" style="13" customWidth="1"/>
    <col min="10045" max="10045" width="3.00390625" style="13" customWidth="1"/>
    <col min="10046" max="10083" width="0.85546875" style="13" customWidth="1"/>
    <col min="10084" max="10084" width="1.57421875" style="13" customWidth="1"/>
    <col min="10085" max="10086" width="0.85546875" style="13" customWidth="1"/>
    <col min="10087" max="10087" width="1.8515625" style="13" customWidth="1"/>
    <col min="10088" max="10088" width="1.28515625" style="13" customWidth="1"/>
    <col min="10089" max="10151" width="0.85546875" style="13" customWidth="1"/>
    <col min="10152" max="10152" width="3.421875" style="13" customWidth="1"/>
    <col min="10153" max="10244" width="0.85546875" style="13" customWidth="1"/>
    <col min="10245" max="10245" width="1.1484375" style="13" customWidth="1"/>
    <col min="10246" max="10253" width="0.85546875" style="13" customWidth="1"/>
    <col min="10254" max="10254" width="1.8515625" style="13" customWidth="1"/>
    <col min="10255" max="10293" width="0.85546875" style="13" customWidth="1"/>
    <col min="10294" max="10294" width="1.7109375" style="13" customWidth="1"/>
    <col min="10295" max="10300" width="0.85546875" style="13" customWidth="1"/>
    <col min="10301" max="10301" width="3.00390625" style="13" customWidth="1"/>
    <col min="10302" max="10339" width="0.85546875" style="13" customWidth="1"/>
    <col min="10340" max="10340" width="1.57421875" style="13" customWidth="1"/>
    <col min="10341" max="10342" width="0.85546875" style="13" customWidth="1"/>
    <col min="10343" max="10343" width="1.8515625" style="13" customWidth="1"/>
    <col min="10344" max="10344" width="1.28515625" style="13" customWidth="1"/>
    <col min="10345" max="10407" width="0.85546875" style="13" customWidth="1"/>
    <col min="10408" max="10408" width="3.421875" style="13" customWidth="1"/>
    <col min="10409" max="10500" width="0.85546875" style="13" customWidth="1"/>
    <col min="10501" max="10501" width="1.1484375" style="13" customWidth="1"/>
    <col min="10502" max="10509" width="0.85546875" style="13" customWidth="1"/>
    <col min="10510" max="10510" width="1.8515625" style="13" customWidth="1"/>
    <col min="10511" max="10549" width="0.85546875" style="13" customWidth="1"/>
    <col min="10550" max="10550" width="1.7109375" style="13" customWidth="1"/>
    <col min="10551" max="10556" width="0.85546875" style="13" customWidth="1"/>
    <col min="10557" max="10557" width="3.00390625" style="13" customWidth="1"/>
    <col min="10558" max="10595" width="0.85546875" style="13" customWidth="1"/>
    <col min="10596" max="10596" width="1.57421875" style="13" customWidth="1"/>
    <col min="10597" max="10598" width="0.85546875" style="13" customWidth="1"/>
    <col min="10599" max="10599" width="1.8515625" style="13" customWidth="1"/>
    <col min="10600" max="10600" width="1.28515625" style="13" customWidth="1"/>
    <col min="10601" max="10663" width="0.85546875" style="13" customWidth="1"/>
    <col min="10664" max="10664" width="3.421875" style="13" customWidth="1"/>
    <col min="10665" max="10756" width="0.85546875" style="13" customWidth="1"/>
    <col min="10757" max="10757" width="1.1484375" style="13" customWidth="1"/>
    <col min="10758" max="10765" width="0.85546875" style="13" customWidth="1"/>
    <col min="10766" max="10766" width="1.8515625" style="13" customWidth="1"/>
    <col min="10767" max="10805" width="0.85546875" style="13" customWidth="1"/>
    <col min="10806" max="10806" width="1.7109375" style="13" customWidth="1"/>
    <col min="10807" max="10812" width="0.85546875" style="13" customWidth="1"/>
    <col min="10813" max="10813" width="3.00390625" style="13" customWidth="1"/>
    <col min="10814" max="10851" width="0.85546875" style="13" customWidth="1"/>
    <col min="10852" max="10852" width="1.57421875" style="13" customWidth="1"/>
    <col min="10853" max="10854" width="0.85546875" style="13" customWidth="1"/>
    <col min="10855" max="10855" width="1.8515625" style="13" customWidth="1"/>
    <col min="10856" max="10856" width="1.28515625" style="13" customWidth="1"/>
    <col min="10857" max="10919" width="0.85546875" style="13" customWidth="1"/>
    <col min="10920" max="10920" width="3.421875" style="13" customWidth="1"/>
    <col min="10921" max="11012" width="0.85546875" style="13" customWidth="1"/>
    <col min="11013" max="11013" width="1.1484375" style="13" customWidth="1"/>
    <col min="11014" max="11021" width="0.85546875" style="13" customWidth="1"/>
    <col min="11022" max="11022" width="1.8515625" style="13" customWidth="1"/>
    <col min="11023" max="11061" width="0.85546875" style="13" customWidth="1"/>
    <col min="11062" max="11062" width="1.7109375" style="13" customWidth="1"/>
    <col min="11063" max="11068" width="0.85546875" style="13" customWidth="1"/>
    <col min="11069" max="11069" width="3.00390625" style="13" customWidth="1"/>
    <col min="11070" max="11107" width="0.85546875" style="13" customWidth="1"/>
    <col min="11108" max="11108" width="1.57421875" style="13" customWidth="1"/>
    <col min="11109" max="11110" width="0.85546875" style="13" customWidth="1"/>
    <col min="11111" max="11111" width="1.8515625" style="13" customWidth="1"/>
    <col min="11112" max="11112" width="1.28515625" style="13" customWidth="1"/>
    <col min="11113" max="11175" width="0.85546875" style="13" customWidth="1"/>
    <col min="11176" max="11176" width="3.421875" style="13" customWidth="1"/>
    <col min="11177" max="11268" width="0.85546875" style="13" customWidth="1"/>
    <col min="11269" max="11269" width="1.1484375" style="13" customWidth="1"/>
    <col min="11270" max="11277" width="0.85546875" style="13" customWidth="1"/>
    <col min="11278" max="11278" width="1.8515625" style="13" customWidth="1"/>
    <col min="11279" max="11317" width="0.85546875" style="13" customWidth="1"/>
    <col min="11318" max="11318" width="1.7109375" style="13" customWidth="1"/>
    <col min="11319" max="11324" width="0.85546875" style="13" customWidth="1"/>
    <col min="11325" max="11325" width="3.00390625" style="13" customWidth="1"/>
    <col min="11326" max="11363" width="0.85546875" style="13" customWidth="1"/>
    <col min="11364" max="11364" width="1.57421875" style="13" customWidth="1"/>
    <col min="11365" max="11366" width="0.85546875" style="13" customWidth="1"/>
    <col min="11367" max="11367" width="1.8515625" style="13" customWidth="1"/>
    <col min="11368" max="11368" width="1.28515625" style="13" customWidth="1"/>
    <col min="11369" max="11431" width="0.85546875" style="13" customWidth="1"/>
    <col min="11432" max="11432" width="3.421875" style="13" customWidth="1"/>
    <col min="11433" max="11524" width="0.85546875" style="13" customWidth="1"/>
    <col min="11525" max="11525" width="1.1484375" style="13" customWidth="1"/>
    <col min="11526" max="11533" width="0.85546875" style="13" customWidth="1"/>
    <col min="11534" max="11534" width="1.8515625" style="13" customWidth="1"/>
    <col min="11535" max="11573" width="0.85546875" style="13" customWidth="1"/>
    <col min="11574" max="11574" width="1.7109375" style="13" customWidth="1"/>
    <col min="11575" max="11580" width="0.85546875" style="13" customWidth="1"/>
    <col min="11581" max="11581" width="3.00390625" style="13" customWidth="1"/>
    <col min="11582" max="11619" width="0.85546875" style="13" customWidth="1"/>
    <col min="11620" max="11620" width="1.57421875" style="13" customWidth="1"/>
    <col min="11621" max="11622" width="0.85546875" style="13" customWidth="1"/>
    <col min="11623" max="11623" width="1.8515625" style="13" customWidth="1"/>
    <col min="11624" max="11624" width="1.28515625" style="13" customWidth="1"/>
    <col min="11625" max="11687" width="0.85546875" style="13" customWidth="1"/>
    <col min="11688" max="11688" width="3.421875" style="13" customWidth="1"/>
    <col min="11689" max="11780" width="0.85546875" style="13" customWidth="1"/>
    <col min="11781" max="11781" width="1.1484375" style="13" customWidth="1"/>
    <col min="11782" max="11789" width="0.85546875" style="13" customWidth="1"/>
    <col min="11790" max="11790" width="1.8515625" style="13" customWidth="1"/>
    <col min="11791" max="11829" width="0.85546875" style="13" customWidth="1"/>
    <col min="11830" max="11830" width="1.7109375" style="13" customWidth="1"/>
    <col min="11831" max="11836" width="0.85546875" style="13" customWidth="1"/>
    <col min="11837" max="11837" width="3.00390625" style="13" customWidth="1"/>
    <col min="11838" max="11875" width="0.85546875" style="13" customWidth="1"/>
    <col min="11876" max="11876" width="1.57421875" style="13" customWidth="1"/>
    <col min="11877" max="11878" width="0.85546875" style="13" customWidth="1"/>
    <col min="11879" max="11879" width="1.8515625" style="13" customWidth="1"/>
    <col min="11880" max="11880" width="1.28515625" style="13" customWidth="1"/>
    <col min="11881" max="11943" width="0.85546875" style="13" customWidth="1"/>
    <col min="11944" max="11944" width="3.421875" style="13" customWidth="1"/>
    <col min="11945" max="12036" width="0.85546875" style="13" customWidth="1"/>
    <col min="12037" max="12037" width="1.1484375" style="13" customWidth="1"/>
    <col min="12038" max="12045" width="0.85546875" style="13" customWidth="1"/>
    <col min="12046" max="12046" width="1.8515625" style="13" customWidth="1"/>
    <col min="12047" max="12085" width="0.85546875" style="13" customWidth="1"/>
    <col min="12086" max="12086" width="1.7109375" style="13" customWidth="1"/>
    <col min="12087" max="12092" width="0.85546875" style="13" customWidth="1"/>
    <col min="12093" max="12093" width="3.00390625" style="13" customWidth="1"/>
    <col min="12094" max="12131" width="0.85546875" style="13" customWidth="1"/>
    <col min="12132" max="12132" width="1.57421875" style="13" customWidth="1"/>
    <col min="12133" max="12134" width="0.85546875" style="13" customWidth="1"/>
    <col min="12135" max="12135" width="1.8515625" style="13" customWidth="1"/>
    <col min="12136" max="12136" width="1.28515625" style="13" customWidth="1"/>
    <col min="12137" max="12199" width="0.85546875" style="13" customWidth="1"/>
    <col min="12200" max="12200" width="3.421875" style="13" customWidth="1"/>
    <col min="12201" max="12292" width="0.85546875" style="13" customWidth="1"/>
    <col min="12293" max="12293" width="1.1484375" style="13" customWidth="1"/>
    <col min="12294" max="12301" width="0.85546875" style="13" customWidth="1"/>
    <col min="12302" max="12302" width="1.8515625" style="13" customWidth="1"/>
    <col min="12303" max="12341" width="0.85546875" style="13" customWidth="1"/>
    <col min="12342" max="12342" width="1.7109375" style="13" customWidth="1"/>
    <col min="12343" max="12348" width="0.85546875" style="13" customWidth="1"/>
    <col min="12349" max="12349" width="3.00390625" style="13" customWidth="1"/>
    <col min="12350" max="12387" width="0.85546875" style="13" customWidth="1"/>
    <col min="12388" max="12388" width="1.57421875" style="13" customWidth="1"/>
    <col min="12389" max="12390" width="0.85546875" style="13" customWidth="1"/>
    <col min="12391" max="12391" width="1.8515625" style="13" customWidth="1"/>
    <col min="12392" max="12392" width="1.28515625" style="13" customWidth="1"/>
    <col min="12393" max="12455" width="0.85546875" style="13" customWidth="1"/>
    <col min="12456" max="12456" width="3.421875" style="13" customWidth="1"/>
    <col min="12457" max="12548" width="0.85546875" style="13" customWidth="1"/>
    <col min="12549" max="12549" width="1.1484375" style="13" customWidth="1"/>
    <col min="12550" max="12557" width="0.85546875" style="13" customWidth="1"/>
    <col min="12558" max="12558" width="1.8515625" style="13" customWidth="1"/>
    <col min="12559" max="12597" width="0.85546875" style="13" customWidth="1"/>
    <col min="12598" max="12598" width="1.7109375" style="13" customWidth="1"/>
    <col min="12599" max="12604" width="0.85546875" style="13" customWidth="1"/>
    <col min="12605" max="12605" width="3.00390625" style="13" customWidth="1"/>
    <col min="12606" max="12643" width="0.85546875" style="13" customWidth="1"/>
    <col min="12644" max="12644" width="1.57421875" style="13" customWidth="1"/>
    <col min="12645" max="12646" width="0.85546875" style="13" customWidth="1"/>
    <col min="12647" max="12647" width="1.8515625" style="13" customWidth="1"/>
    <col min="12648" max="12648" width="1.28515625" style="13" customWidth="1"/>
    <col min="12649" max="12711" width="0.85546875" style="13" customWidth="1"/>
    <col min="12712" max="12712" width="3.421875" style="13" customWidth="1"/>
    <col min="12713" max="12804" width="0.85546875" style="13" customWidth="1"/>
    <col min="12805" max="12805" width="1.1484375" style="13" customWidth="1"/>
    <col min="12806" max="12813" width="0.85546875" style="13" customWidth="1"/>
    <col min="12814" max="12814" width="1.8515625" style="13" customWidth="1"/>
    <col min="12815" max="12853" width="0.85546875" style="13" customWidth="1"/>
    <col min="12854" max="12854" width="1.7109375" style="13" customWidth="1"/>
    <col min="12855" max="12860" width="0.85546875" style="13" customWidth="1"/>
    <col min="12861" max="12861" width="3.00390625" style="13" customWidth="1"/>
    <col min="12862" max="12899" width="0.85546875" style="13" customWidth="1"/>
    <col min="12900" max="12900" width="1.57421875" style="13" customWidth="1"/>
    <col min="12901" max="12902" width="0.85546875" style="13" customWidth="1"/>
    <col min="12903" max="12903" width="1.8515625" style="13" customWidth="1"/>
    <col min="12904" max="12904" width="1.28515625" style="13" customWidth="1"/>
    <col min="12905" max="12967" width="0.85546875" style="13" customWidth="1"/>
    <col min="12968" max="12968" width="3.421875" style="13" customWidth="1"/>
    <col min="12969" max="13060" width="0.85546875" style="13" customWidth="1"/>
    <col min="13061" max="13061" width="1.1484375" style="13" customWidth="1"/>
    <col min="13062" max="13069" width="0.85546875" style="13" customWidth="1"/>
    <col min="13070" max="13070" width="1.8515625" style="13" customWidth="1"/>
    <col min="13071" max="13109" width="0.85546875" style="13" customWidth="1"/>
    <col min="13110" max="13110" width="1.7109375" style="13" customWidth="1"/>
    <col min="13111" max="13116" width="0.85546875" style="13" customWidth="1"/>
    <col min="13117" max="13117" width="3.00390625" style="13" customWidth="1"/>
    <col min="13118" max="13155" width="0.85546875" style="13" customWidth="1"/>
    <col min="13156" max="13156" width="1.57421875" style="13" customWidth="1"/>
    <col min="13157" max="13158" width="0.85546875" style="13" customWidth="1"/>
    <col min="13159" max="13159" width="1.8515625" style="13" customWidth="1"/>
    <col min="13160" max="13160" width="1.28515625" style="13" customWidth="1"/>
    <col min="13161" max="13223" width="0.85546875" style="13" customWidth="1"/>
    <col min="13224" max="13224" width="3.421875" style="13" customWidth="1"/>
    <col min="13225" max="13316" width="0.85546875" style="13" customWidth="1"/>
    <col min="13317" max="13317" width="1.1484375" style="13" customWidth="1"/>
    <col min="13318" max="13325" width="0.85546875" style="13" customWidth="1"/>
    <col min="13326" max="13326" width="1.8515625" style="13" customWidth="1"/>
    <col min="13327" max="13365" width="0.85546875" style="13" customWidth="1"/>
    <col min="13366" max="13366" width="1.7109375" style="13" customWidth="1"/>
    <col min="13367" max="13372" width="0.85546875" style="13" customWidth="1"/>
    <col min="13373" max="13373" width="3.00390625" style="13" customWidth="1"/>
    <col min="13374" max="13411" width="0.85546875" style="13" customWidth="1"/>
    <col min="13412" max="13412" width="1.57421875" style="13" customWidth="1"/>
    <col min="13413" max="13414" width="0.85546875" style="13" customWidth="1"/>
    <col min="13415" max="13415" width="1.8515625" style="13" customWidth="1"/>
    <col min="13416" max="13416" width="1.28515625" style="13" customWidth="1"/>
    <col min="13417" max="13479" width="0.85546875" style="13" customWidth="1"/>
    <col min="13480" max="13480" width="3.421875" style="13" customWidth="1"/>
    <col min="13481" max="13572" width="0.85546875" style="13" customWidth="1"/>
    <col min="13573" max="13573" width="1.1484375" style="13" customWidth="1"/>
    <col min="13574" max="13581" width="0.85546875" style="13" customWidth="1"/>
    <col min="13582" max="13582" width="1.8515625" style="13" customWidth="1"/>
    <col min="13583" max="13621" width="0.85546875" style="13" customWidth="1"/>
    <col min="13622" max="13622" width="1.7109375" style="13" customWidth="1"/>
    <col min="13623" max="13628" width="0.85546875" style="13" customWidth="1"/>
    <col min="13629" max="13629" width="3.00390625" style="13" customWidth="1"/>
    <col min="13630" max="13667" width="0.85546875" style="13" customWidth="1"/>
    <col min="13668" max="13668" width="1.57421875" style="13" customWidth="1"/>
    <col min="13669" max="13670" width="0.85546875" style="13" customWidth="1"/>
    <col min="13671" max="13671" width="1.8515625" style="13" customWidth="1"/>
    <col min="13672" max="13672" width="1.28515625" style="13" customWidth="1"/>
    <col min="13673" max="13735" width="0.85546875" style="13" customWidth="1"/>
    <col min="13736" max="13736" width="3.421875" style="13" customWidth="1"/>
    <col min="13737" max="13828" width="0.85546875" style="13" customWidth="1"/>
    <col min="13829" max="13829" width="1.1484375" style="13" customWidth="1"/>
    <col min="13830" max="13837" width="0.85546875" style="13" customWidth="1"/>
    <col min="13838" max="13838" width="1.8515625" style="13" customWidth="1"/>
    <col min="13839" max="13877" width="0.85546875" style="13" customWidth="1"/>
    <col min="13878" max="13878" width="1.7109375" style="13" customWidth="1"/>
    <col min="13879" max="13884" width="0.85546875" style="13" customWidth="1"/>
    <col min="13885" max="13885" width="3.00390625" style="13" customWidth="1"/>
    <col min="13886" max="13923" width="0.85546875" style="13" customWidth="1"/>
    <col min="13924" max="13924" width="1.57421875" style="13" customWidth="1"/>
    <col min="13925" max="13926" width="0.85546875" style="13" customWidth="1"/>
    <col min="13927" max="13927" width="1.8515625" style="13" customWidth="1"/>
    <col min="13928" max="13928" width="1.28515625" style="13" customWidth="1"/>
    <col min="13929" max="13991" width="0.85546875" style="13" customWidth="1"/>
    <col min="13992" max="13992" width="3.421875" style="13" customWidth="1"/>
    <col min="13993" max="14084" width="0.85546875" style="13" customWidth="1"/>
    <col min="14085" max="14085" width="1.1484375" style="13" customWidth="1"/>
    <col min="14086" max="14093" width="0.85546875" style="13" customWidth="1"/>
    <col min="14094" max="14094" width="1.8515625" style="13" customWidth="1"/>
    <col min="14095" max="14133" width="0.85546875" style="13" customWidth="1"/>
    <col min="14134" max="14134" width="1.7109375" style="13" customWidth="1"/>
    <col min="14135" max="14140" width="0.85546875" style="13" customWidth="1"/>
    <col min="14141" max="14141" width="3.00390625" style="13" customWidth="1"/>
    <col min="14142" max="14179" width="0.85546875" style="13" customWidth="1"/>
    <col min="14180" max="14180" width="1.57421875" style="13" customWidth="1"/>
    <col min="14181" max="14182" width="0.85546875" style="13" customWidth="1"/>
    <col min="14183" max="14183" width="1.8515625" style="13" customWidth="1"/>
    <col min="14184" max="14184" width="1.28515625" style="13" customWidth="1"/>
    <col min="14185" max="14247" width="0.85546875" style="13" customWidth="1"/>
    <col min="14248" max="14248" width="3.421875" style="13" customWidth="1"/>
    <col min="14249" max="14340" width="0.85546875" style="13" customWidth="1"/>
    <col min="14341" max="14341" width="1.1484375" style="13" customWidth="1"/>
    <col min="14342" max="14349" width="0.85546875" style="13" customWidth="1"/>
    <col min="14350" max="14350" width="1.8515625" style="13" customWidth="1"/>
    <col min="14351" max="14389" width="0.85546875" style="13" customWidth="1"/>
    <col min="14390" max="14390" width="1.7109375" style="13" customWidth="1"/>
    <col min="14391" max="14396" width="0.85546875" style="13" customWidth="1"/>
    <col min="14397" max="14397" width="3.00390625" style="13" customWidth="1"/>
    <col min="14398" max="14435" width="0.85546875" style="13" customWidth="1"/>
    <col min="14436" max="14436" width="1.57421875" style="13" customWidth="1"/>
    <col min="14437" max="14438" width="0.85546875" style="13" customWidth="1"/>
    <col min="14439" max="14439" width="1.8515625" style="13" customWidth="1"/>
    <col min="14440" max="14440" width="1.28515625" style="13" customWidth="1"/>
    <col min="14441" max="14503" width="0.85546875" style="13" customWidth="1"/>
    <col min="14504" max="14504" width="3.421875" style="13" customWidth="1"/>
    <col min="14505" max="14596" width="0.85546875" style="13" customWidth="1"/>
    <col min="14597" max="14597" width="1.1484375" style="13" customWidth="1"/>
    <col min="14598" max="14605" width="0.85546875" style="13" customWidth="1"/>
    <col min="14606" max="14606" width="1.8515625" style="13" customWidth="1"/>
    <col min="14607" max="14645" width="0.85546875" style="13" customWidth="1"/>
    <col min="14646" max="14646" width="1.7109375" style="13" customWidth="1"/>
    <col min="14647" max="14652" width="0.85546875" style="13" customWidth="1"/>
    <col min="14653" max="14653" width="3.00390625" style="13" customWidth="1"/>
    <col min="14654" max="14691" width="0.85546875" style="13" customWidth="1"/>
    <col min="14692" max="14692" width="1.57421875" style="13" customWidth="1"/>
    <col min="14693" max="14694" width="0.85546875" style="13" customWidth="1"/>
    <col min="14695" max="14695" width="1.8515625" style="13" customWidth="1"/>
    <col min="14696" max="14696" width="1.28515625" style="13" customWidth="1"/>
    <col min="14697" max="14759" width="0.85546875" style="13" customWidth="1"/>
    <col min="14760" max="14760" width="3.421875" style="13" customWidth="1"/>
    <col min="14761" max="14852" width="0.85546875" style="13" customWidth="1"/>
    <col min="14853" max="14853" width="1.1484375" style="13" customWidth="1"/>
    <col min="14854" max="14861" width="0.85546875" style="13" customWidth="1"/>
    <col min="14862" max="14862" width="1.8515625" style="13" customWidth="1"/>
    <col min="14863" max="14901" width="0.85546875" style="13" customWidth="1"/>
    <col min="14902" max="14902" width="1.7109375" style="13" customWidth="1"/>
    <col min="14903" max="14908" width="0.85546875" style="13" customWidth="1"/>
    <col min="14909" max="14909" width="3.00390625" style="13" customWidth="1"/>
    <col min="14910" max="14947" width="0.85546875" style="13" customWidth="1"/>
    <col min="14948" max="14948" width="1.57421875" style="13" customWidth="1"/>
    <col min="14949" max="14950" width="0.85546875" style="13" customWidth="1"/>
    <col min="14951" max="14951" width="1.8515625" style="13" customWidth="1"/>
    <col min="14952" max="14952" width="1.28515625" style="13" customWidth="1"/>
    <col min="14953" max="15015" width="0.85546875" style="13" customWidth="1"/>
    <col min="15016" max="15016" width="3.421875" style="13" customWidth="1"/>
    <col min="15017" max="15108" width="0.85546875" style="13" customWidth="1"/>
    <col min="15109" max="15109" width="1.1484375" style="13" customWidth="1"/>
    <col min="15110" max="15117" width="0.85546875" style="13" customWidth="1"/>
    <col min="15118" max="15118" width="1.8515625" style="13" customWidth="1"/>
    <col min="15119" max="15157" width="0.85546875" style="13" customWidth="1"/>
    <col min="15158" max="15158" width="1.7109375" style="13" customWidth="1"/>
    <col min="15159" max="15164" width="0.85546875" style="13" customWidth="1"/>
    <col min="15165" max="15165" width="3.00390625" style="13" customWidth="1"/>
    <col min="15166" max="15203" width="0.85546875" style="13" customWidth="1"/>
    <col min="15204" max="15204" width="1.57421875" style="13" customWidth="1"/>
    <col min="15205" max="15206" width="0.85546875" style="13" customWidth="1"/>
    <col min="15207" max="15207" width="1.8515625" style="13" customWidth="1"/>
    <col min="15208" max="15208" width="1.28515625" style="13" customWidth="1"/>
    <col min="15209" max="15271" width="0.85546875" style="13" customWidth="1"/>
    <col min="15272" max="15272" width="3.421875" style="13" customWidth="1"/>
    <col min="15273" max="15364" width="0.85546875" style="13" customWidth="1"/>
    <col min="15365" max="15365" width="1.1484375" style="13" customWidth="1"/>
    <col min="15366" max="15373" width="0.85546875" style="13" customWidth="1"/>
    <col min="15374" max="15374" width="1.8515625" style="13" customWidth="1"/>
    <col min="15375" max="15413" width="0.85546875" style="13" customWidth="1"/>
    <col min="15414" max="15414" width="1.7109375" style="13" customWidth="1"/>
    <col min="15415" max="15420" width="0.85546875" style="13" customWidth="1"/>
    <col min="15421" max="15421" width="3.00390625" style="13" customWidth="1"/>
    <col min="15422" max="15459" width="0.85546875" style="13" customWidth="1"/>
    <col min="15460" max="15460" width="1.57421875" style="13" customWidth="1"/>
    <col min="15461" max="15462" width="0.85546875" style="13" customWidth="1"/>
    <col min="15463" max="15463" width="1.8515625" style="13" customWidth="1"/>
    <col min="15464" max="15464" width="1.28515625" style="13" customWidth="1"/>
    <col min="15465" max="15527" width="0.85546875" style="13" customWidth="1"/>
    <col min="15528" max="15528" width="3.421875" style="13" customWidth="1"/>
    <col min="15529" max="15620" width="0.85546875" style="13" customWidth="1"/>
    <col min="15621" max="15621" width="1.1484375" style="13" customWidth="1"/>
    <col min="15622" max="15629" width="0.85546875" style="13" customWidth="1"/>
    <col min="15630" max="15630" width="1.8515625" style="13" customWidth="1"/>
    <col min="15631" max="15669" width="0.85546875" style="13" customWidth="1"/>
    <col min="15670" max="15670" width="1.7109375" style="13" customWidth="1"/>
    <col min="15671" max="15676" width="0.85546875" style="13" customWidth="1"/>
    <col min="15677" max="15677" width="3.00390625" style="13" customWidth="1"/>
    <col min="15678" max="15715" width="0.85546875" style="13" customWidth="1"/>
    <col min="15716" max="15716" width="1.57421875" style="13" customWidth="1"/>
    <col min="15717" max="15718" width="0.85546875" style="13" customWidth="1"/>
    <col min="15719" max="15719" width="1.8515625" style="13" customWidth="1"/>
    <col min="15720" max="15720" width="1.28515625" style="13" customWidth="1"/>
    <col min="15721" max="15783" width="0.85546875" style="13" customWidth="1"/>
    <col min="15784" max="15784" width="3.421875" style="13" customWidth="1"/>
    <col min="15785" max="15876" width="0.85546875" style="13" customWidth="1"/>
    <col min="15877" max="15877" width="1.1484375" style="13" customWidth="1"/>
    <col min="15878" max="15885" width="0.85546875" style="13" customWidth="1"/>
    <col min="15886" max="15886" width="1.8515625" style="13" customWidth="1"/>
    <col min="15887" max="15925" width="0.85546875" style="13" customWidth="1"/>
    <col min="15926" max="15926" width="1.7109375" style="13" customWidth="1"/>
    <col min="15927" max="15932" width="0.85546875" style="13" customWidth="1"/>
    <col min="15933" max="15933" width="3.00390625" style="13" customWidth="1"/>
    <col min="15934" max="15971" width="0.85546875" style="13" customWidth="1"/>
    <col min="15972" max="15972" width="1.57421875" style="13" customWidth="1"/>
    <col min="15973" max="15974" width="0.85546875" style="13" customWidth="1"/>
    <col min="15975" max="15975" width="1.8515625" style="13" customWidth="1"/>
    <col min="15976" max="15976" width="1.28515625" style="13" customWidth="1"/>
    <col min="15977" max="16039" width="0.85546875" style="13" customWidth="1"/>
    <col min="16040" max="16040" width="3.421875" style="13" customWidth="1"/>
    <col min="16041" max="16132" width="0.85546875" style="13" customWidth="1"/>
    <col min="16133" max="16133" width="1.1484375" style="13" customWidth="1"/>
    <col min="16134" max="16141" width="0.85546875" style="13" customWidth="1"/>
    <col min="16142" max="16142" width="1.8515625" style="13" customWidth="1"/>
    <col min="16143" max="16181" width="0.85546875" style="13" customWidth="1"/>
    <col min="16182" max="16182" width="1.7109375" style="13" customWidth="1"/>
    <col min="16183" max="16188" width="0.85546875" style="13" customWidth="1"/>
    <col min="16189" max="16189" width="3.00390625" style="13" customWidth="1"/>
    <col min="16190" max="16227" width="0.85546875" style="13" customWidth="1"/>
    <col min="16228" max="16228" width="1.57421875" style="13" customWidth="1"/>
    <col min="16229" max="16230" width="0.85546875" style="13" customWidth="1"/>
    <col min="16231" max="16231" width="1.8515625" style="13" customWidth="1"/>
    <col min="16232" max="16232" width="1.28515625" style="13" customWidth="1"/>
    <col min="16233" max="16295" width="0.85546875" style="13" customWidth="1"/>
    <col min="16296" max="16296" width="3.421875" style="13" customWidth="1"/>
    <col min="16297" max="16384" width="0.85546875" style="13" customWidth="1"/>
  </cols>
  <sheetData>
    <row r="1" spans="168:187" s="14" customFormat="1" ht="14.25" customHeight="1">
      <c r="FL1" s="183" t="s">
        <v>279</v>
      </c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</row>
    <row r="2" spans="155:187" ht="14.25" customHeight="1">
      <c r="EY2" s="184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</row>
    <row r="4" spans="1:187" ht="12.75" customHeight="1">
      <c r="A4" s="186" t="s">
        <v>280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</row>
    <row r="5" spans="1:187" ht="12.75" customHeight="1">
      <c r="A5" s="187" t="s">
        <v>281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</row>
    <row r="6" spans="1:187" ht="12.75" customHeight="1">
      <c r="A6" s="188" t="s">
        <v>282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</row>
    <row r="8" spans="1:187" ht="23.25" customHeight="1">
      <c r="A8" s="164" t="s">
        <v>283</v>
      </c>
      <c r="B8" s="165"/>
      <c r="C8" s="165"/>
      <c r="D8" s="165"/>
      <c r="E8" s="173"/>
      <c r="F8" s="189" t="s">
        <v>284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1"/>
      <c r="AR8" s="164" t="s">
        <v>75</v>
      </c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73"/>
      <c r="BD8" s="164" t="s">
        <v>285</v>
      </c>
      <c r="BE8" s="165"/>
      <c r="BF8" s="165"/>
      <c r="BG8" s="165"/>
      <c r="BH8" s="165"/>
      <c r="BI8" s="165"/>
      <c r="BJ8" s="165"/>
      <c r="BK8" s="165"/>
      <c r="BL8" s="165"/>
      <c r="BM8" s="173"/>
      <c r="BN8" s="164" t="s">
        <v>286</v>
      </c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73"/>
      <c r="CD8" s="164" t="s">
        <v>287</v>
      </c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4" t="s">
        <v>288</v>
      </c>
      <c r="CR8" s="168"/>
      <c r="CS8" s="168"/>
      <c r="CT8" s="168"/>
      <c r="CU8" s="168"/>
      <c r="CV8" s="168"/>
      <c r="CW8" s="168"/>
      <c r="CX8" s="168"/>
      <c r="CY8" s="165"/>
      <c r="CZ8" s="165"/>
      <c r="DA8" s="165"/>
      <c r="DB8" s="171" t="s">
        <v>289</v>
      </c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64" t="s">
        <v>290</v>
      </c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73"/>
      <c r="ED8" s="175" t="s">
        <v>291</v>
      </c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8"/>
    </row>
    <row r="9" spans="1:187" ht="62.25" customHeight="1">
      <c r="A9" s="166"/>
      <c r="B9" s="167"/>
      <c r="C9" s="167"/>
      <c r="D9" s="167"/>
      <c r="E9" s="174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4"/>
      <c r="AR9" s="166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74"/>
      <c r="BD9" s="166"/>
      <c r="BE9" s="167"/>
      <c r="BF9" s="167"/>
      <c r="BG9" s="167"/>
      <c r="BH9" s="167"/>
      <c r="BI9" s="167"/>
      <c r="BJ9" s="167"/>
      <c r="BK9" s="167"/>
      <c r="BL9" s="167"/>
      <c r="BM9" s="174"/>
      <c r="BN9" s="166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74"/>
      <c r="CD9" s="166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9"/>
      <c r="CR9" s="170"/>
      <c r="CS9" s="170"/>
      <c r="CT9" s="170"/>
      <c r="CU9" s="170"/>
      <c r="CV9" s="170"/>
      <c r="CW9" s="170"/>
      <c r="CX9" s="170"/>
      <c r="CY9" s="167"/>
      <c r="CZ9" s="167"/>
      <c r="DA9" s="167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66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74"/>
      <c r="ED9" s="179" t="s">
        <v>292</v>
      </c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79" t="s">
        <v>293</v>
      </c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  <c r="FL9" s="181" t="s">
        <v>294</v>
      </c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2"/>
    </row>
    <row r="10" spans="1:187" ht="12" customHeight="1">
      <c r="A10" s="171">
        <v>1</v>
      </c>
      <c r="B10" s="171"/>
      <c r="C10" s="171"/>
      <c r="D10" s="171"/>
      <c r="E10" s="171"/>
      <c r="F10" s="179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79">
        <v>3</v>
      </c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79">
        <v>4</v>
      </c>
      <c r="BE10" s="181"/>
      <c r="BF10" s="181"/>
      <c r="BG10" s="181"/>
      <c r="BH10" s="181"/>
      <c r="BI10" s="181"/>
      <c r="BJ10" s="181"/>
      <c r="BK10" s="181"/>
      <c r="BL10" s="181"/>
      <c r="BM10" s="182"/>
      <c r="BN10" s="179">
        <v>5</v>
      </c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2"/>
      <c r="CD10" s="179">
        <v>6</v>
      </c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71">
        <v>7</v>
      </c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81">
        <v>8</v>
      </c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2"/>
      <c r="DN10" s="179">
        <v>9</v>
      </c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2"/>
      <c r="ED10" s="179">
        <v>10</v>
      </c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79">
        <v>11</v>
      </c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2"/>
      <c r="FL10" s="181">
        <v>12</v>
      </c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2"/>
    </row>
    <row r="11" spans="1:187" ht="34.5" customHeight="1">
      <c r="A11" s="171">
        <v>1</v>
      </c>
      <c r="B11" s="171"/>
      <c r="C11" s="171"/>
      <c r="D11" s="171"/>
      <c r="E11" s="171"/>
      <c r="F11" s="197" t="s">
        <v>295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79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79"/>
      <c r="BE11" s="180"/>
      <c r="BF11" s="180"/>
      <c r="BG11" s="180"/>
      <c r="BH11" s="180"/>
      <c r="BI11" s="180"/>
      <c r="BJ11" s="180"/>
      <c r="BK11" s="180"/>
      <c r="BL11" s="180"/>
      <c r="BM11" s="195"/>
      <c r="BN11" s="179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0"/>
      <c r="CB11" s="180"/>
      <c r="CC11" s="195"/>
      <c r="CD11" s="179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2"/>
      <c r="DN11" s="179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95"/>
      <c r="ED11" s="179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96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95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95"/>
    </row>
    <row r="12" spans="1:187" ht="17.25" customHeight="1">
      <c r="A12" s="171">
        <v>2</v>
      </c>
      <c r="B12" s="171"/>
      <c r="C12" s="171"/>
      <c r="D12" s="171"/>
      <c r="E12" s="171"/>
      <c r="F12" s="197" t="s">
        <v>296</v>
      </c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79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79"/>
      <c r="BE12" s="180"/>
      <c r="BF12" s="180"/>
      <c r="BG12" s="180"/>
      <c r="BH12" s="180"/>
      <c r="BI12" s="180"/>
      <c r="BJ12" s="180"/>
      <c r="BK12" s="180"/>
      <c r="BL12" s="180"/>
      <c r="BM12" s="195"/>
      <c r="BN12" s="179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0"/>
      <c r="CB12" s="180"/>
      <c r="CC12" s="195"/>
      <c r="CD12" s="179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2"/>
      <c r="DN12" s="179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95"/>
      <c r="ED12" s="179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96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95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95"/>
    </row>
    <row r="13" spans="1:187" ht="12.75" customHeight="1">
      <c r="A13" s="171">
        <v>3</v>
      </c>
      <c r="B13" s="171"/>
      <c r="C13" s="171"/>
      <c r="D13" s="171"/>
      <c r="E13" s="171"/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79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79"/>
      <c r="BE13" s="180"/>
      <c r="BF13" s="180"/>
      <c r="BG13" s="180"/>
      <c r="BH13" s="180"/>
      <c r="BI13" s="180"/>
      <c r="BJ13" s="180"/>
      <c r="BK13" s="180"/>
      <c r="BL13" s="180"/>
      <c r="BM13" s="195"/>
      <c r="BN13" s="179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0"/>
      <c r="CB13" s="180"/>
      <c r="CC13" s="195"/>
      <c r="CD13" s="179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2"/>
      <c r="DN13" s="179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95"/>
      <c r="ED13" s="179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96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95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95"/>
    </row>
    <row r="14" spans="1:187" ht="12.75" customHeight="1">
      <c r="A14" s="200" t="s">
        <v>73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2"/>
      <c r="AR14" s="179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79"/>
      <c r="BE14" s="180"/>
      <c r="BF14" s="180"/>
      <c r="BG14" s="180"/>
      <c r="BH14" s="180"/>
      <c r="BI14" s="180"/>
      <c r="BJ14" s="180"/>
      <c r="BK14" s="180"/>
      <c r="BL14" s="180"/>
      <c r="BM14" s="195"/>
      <c r="BN14" s="179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0"/>
      <c r="CB14" s="180"/>
      <c r="CC14" s="195"/>
      <c r="CD14" s="179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2"/>
      <c r="DN14" s="179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95"/>
      <c r="ED14" s="179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96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95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95"/>
    </row>
    <row r="15" spans="1:187" ht="12.75" customHeight="1">
      <c r="A15" s="199" t="s">
        <v>297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5"/>
    </row>
    <row r="16" spans="1:187" ht="15">
      <c r="A16" s="206" t="s">
        <v>298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15"/>
    </row>
    <row r="17" spans="1:187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5"/>
    </row>
    <row r="18" spans="1:187" ht="12.75" customHeight="1">
      <c r="A18" s="207" t="s">
        <v>299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</row>
    <row r="19" spans="1:187" ht="11.25" customHeight="1">
      <c r="A19" s="208" t="s">
        <v>300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</row>
    <row r="20" spans="1:187" ht="6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</row>
    <row r="21" spans="1:187" ht="27.75" customHeight="1">
      <c r="A21" s="171" t="s">
        <v>283</v>
      </c>
      <c r="B21" s="171"/>
      <c r="C21" s="171"/>
      <c r="D21" s="171"/>
      <c r="E21" s="171"/>
      <c r="F21" s="179" t="s">
        <v>0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2"/>
      <c r="ES21" s="179" t="s">
        <v>301</v>
      </c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2"/>
    </row>
    <row r="22" spans="1:187" ht="36" customHeight="1">
      <c r="A22" s="171">
        <v>1</v>
      </c>
      <c r="B22" s="171"/>
      <c r="C22" s="171"/>
      <c r="D22" s="171"/>
      <c r="E22" s="171"/>
      <c r="F22" s="200" t="s">
        <v>302</v>
      </c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4"/>
      <c r="ES22" s="205">
        <f>30233955.96+30000+4920+9130654.7+11450+1000+234715.96+4264407.7+1612700+309000-103000+38407.72</f>
        <v>45768212.04</v>
      </c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2"/>
    </row>
    <row r="23" spans="1:187" ht="24" customHeight="1">
      <c r="A23" s="171">
        <v>2</v>
      </c>
      <c r="B23" s="171"/>
      <c r="C23" s="171"/>
      <c r="D23" s="171"/>
      <c r="E23" s="171"/>
      <c r="F23" s="179" t="s">
        <v>303</v>
      </c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2"/>
      <c r="ES23" s="205">
        <f>6976518.6+22500+2106908.62+471079.58+6101245.8+2267743.08+103000+114604+340238.28</f>
        <v>18503837.96</v>
      </c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2"/>
    </row>
    <row r="24" spans="1:187" ht="11.25" customHeight="1">
      <c r="A24" s="200" t="s">
        <v>73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4"/>
      <c r="ES24" s="209">
        <f>SUM(ES22:ES23)</f>
        <v>64272050</v>
      </c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1"/>
    </row>
    <row r="25" spans="1:18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</row>
    <row r="26" spans="1:187" ht="11.25" customHeight="1">
      <c r="A26" s="208" t="s">
        <v>304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</row>
    <row r="27" spans="1:187" ht="6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</row>
    <row r="28" spans="1:187" ht="24.75" customHeight="1">
      <c r="A28" s="164" t="s">
        <v>283</v>
      </c>
      <c r="B28" s="165"/>
      <c r="C28" s="165"/>
      <c r="D28" s="165"/>
      <c r="E28" s="173"/>
      <c r="F28" s="189" t="s">
        <v>305</v>
      </c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1"/>
      <c r="AR28" s="164" t="s">
        <v>75</v>
      </c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73"/>
      <c r="BD28" s="164" t="s">
        <v>285</v>
      </c>
      <c r="BE28" s="165"/>
      <c r="BF28" s="165"/>
      <c r="BG28" s="165"/>
      <c r="BH28" s="165"/>
      <c r="BI28" s="165"/>
      <c r="BJ28" s="165"/>
      <c r="BK28" s="165"/>
      <c r="BL28" s="165"/>
      <c r="BM28" s="173"/>
      <c r="BN28" s="164" t="s">
        <v>286</v>
      </c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73"/>
      <c r="CD28" s="164" t="s">
        <v>306</v>
      </c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4" t="s">
        <v>307</v>
      </c>
      <c r="CR28" s="168"/>
      <c r="CS28" s="168"/>
      <c r="CT28" s="168"/>
      <c r="CU28" s="168"/>
      <c r="CV28" s="168"/>
      <c r="CW28" s="168"/>
      <c r="CX28" s="168"/>
      <c r="CY28" s="165"/>
      <c r="CZ28" s="165"/>
      <c r="DA28" s="165"/>
      <c r="DB28" s="171" t="s">
        <v>289</v>
      </c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64" t="s">
        <v>290</v>
      </c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73"/>
      <c r="ED28" s="175" t="s">
        <v>291</v>
      </c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8"/>
    </row>
    <row r="29" spans="1:187" ht="56.25" customHeight="1">
      <c r="A29" s="166"/>
      <c r="B29" s="167"/>
      <c r="C29" s="167"/>
      <c r="D29" s="167"/>
      <c r="E29" s="174"/>
      <c r="F29" s="192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4"/>
      <c r="AR29" s="166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74"/>
      <c r="BD29" s="166"/>
      <c r="BE29" s="167"/>
      <c r="BF29" s="167"/>
      <c r="BG29" s="167"/>
      <c r="BH29" s="167"/>
      <c r="BI29" s="167"/>
      <c r="BJ29" s="167"/>
      <c r="BK29" s="167"/>
      <c r="BL29" s="167"/>
      <c r="BM29" s="174"/>
      <c r="BN29" s="166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74"/>
      <c r="CD29" s="166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9"/>
      <c r="CR29" s="170"/>
      <c r="CS29" s="170"/>
      <c r="CT29" s="170"/>
      <c r="CU29" s="170"/>
      <c r="CV29" s="170"/>
      <c r="CW29" s="170"/>
      <c r="CX29" s="170"/>
      <c r="CY29" s="167"/>
      <c r="CZ29" s="167"/>
      <c r="DA29" s="167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66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74"/>
      <c r="ED29" s="179" t="s">
        <v>308</v>
      </c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79" t="s">
        <v>309</v>
      </c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2"/>
      <c r="FL29" s="181" t="s">
        <v>294</v>
      </c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2"/>
    </row>
    <row r="30" spans="1:187" ht="15">
      <c r="A30" s="171">
        <v>1</v>
      </c>
      <c r="B30" s="171"/>
      <c r="C30" s="171"/>
      <c r="D30" s="171"/>
      <c r="E30" s="171"/>
      <c r="F30" s="179">
        <v>2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79">
        <v>3</v>
      </c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79">
        <v>4</v>
      </c>
      <c r="BE30" s="181"/>
      <c r="BF30" s="181"/>
      <c r="BG30" s="181"/>
      <c r="BH30" s="181"/>
      <c r="BI30" s="181"/>
      <c r="BJ30" s="181"/>
      <c r="BK30" s="181"/>
      <c r="BL30" s="181"/>
      <c r="BM30" s="182"/>
      <c r="BN30" s="179">
        <v>5</v>
      </c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2"/>
      <c r="CD30" s="179">
        <v>6</v>
      </c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71">
        <v>7</v>
      </c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81">
        <v>8</v>
      </c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2"/>
      <c r="DN30" s="179">
        <v>9</v>
      </c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2"/>
      <c r="ED30" s="179">
        <v>10</v>
      </c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79">
        <v>11</v>
      </c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2"/>
      <c r="FL30" s="181">
        <v>12</v>
      </c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2"/>
    </row>
    <row r="31" spans="1:187" ht="12.75">
      <c r="A31" s="171">
        <v>1</v>
      </c>
      <c r="B31" s="171"/>
      <c r="C31" s="171"/>
      <c r="D31" s="171"/>
      <c r="E31" s="171"/>
      <c r="F31" s="179" t="s">
        <v>310</v>
      </c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79">
        <v>131</v>
      </c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79"/>
      <c r="BE31" s="180"/>
      <c r="BF31" s="180"/>
      <c r="BG31" s="180"/>
      <c r="BH31" s="180"/>
      <c r="BI31" s="180"/>
      <c r="BJ31" s="180"/>
      <c r="BK31" s="180"/>
      <c r="BL31" s="180"/>
      <c r="BM31" s="195"/>
      <c r="BN31" s="179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0"/>
      <c r="CB31" s="180"/>
      <c r="CC31" s="195"/>
      <c r="CD31" s="205">
        <v>29614.0625</v>
      </c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71">
        <v>64</v>
      </c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212">
        <f>SUM(CD31*CQ31)</f>
        <v>1895300</v>
      </c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3"/>
      <c r="DN31" s="179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95"/>
      <c r="ED31" s="179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96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95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95"/>
    </row>
    <row r="32" spans="1:187" ht="12.75">
      <c r="A32" s="171">
        <v>2</v>
      </c>
      <c r="B32" s="171"/>
      <c r="C32" s="171"/>
      <c r="D32" s="171"/>
      <c r="E32" s="171"/>
      <c r="F32" s="179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79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79"/>
      <c r="BE32" s="180"/>
      <c r="BF32" s="180"/>
      <c r="BG32" s="180"/>
      <c r="BH32" s="180"/>
      <c r="BI32" s="180"/>
      <c r="BJ32" s="180"/>
      <c r="BK32" s="180"/>
      <c r="BL32" s="180"/>
      <c r="BM32" s="195"/>
      <c r="BN32" s="179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0"/>
      <c r="CB32" s="180"/>
      <c r="CC32" s="195"/>
      <c r="CD32" s="179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3"/>
      <c r="DN32" s="179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95"/>
      <c r="ED32" s="179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96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95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95"/>
    </row>
    <row r="33" spans="1:187" ht="12.75">
      <c r="A33" s="171">
        <v>3</v>
      </c>
      <c r="B33" s="171"/>
      <c r="C33" s="171"/>
      <c r="D33" s="171"/>
      <c r="E33" s="171"/>
      <c r="F33" s="179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79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79"/>
      <c r="BE33" s="180"/>
      <c r="BF33" s="180"/>
      <c r="BG33" s="180"/>
      <c r="BH33" s="180"/>
      <c r="BI33" s="180"/>
      <c r="BJ33" s="180"/>
      <c r="BK33" s="180"/>
      <c r="BL33" s="180"/>
      <c r="BM33" s="195"/>
      <c r="BN33" s="179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0"/>
      <c r="CB33" s="180"/>
      <c r="CC33" s="195"/>
      <c r="CD33" s="179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3"/>
      <c r="DN33" s="179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95"/>
      <c r="ED33" s="179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96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95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95"/>
    </row>
    <row r="34" spans="1:187" ht="12.75" customHeight="1">
      <c r="A34" s="179" t="s">
        <v>73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1"/>
      <c r="AR34" s="179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79"/>
      <c r="BE34" s="180"/>
      <c r="BF34" s="180"/>
      <c r="BG34" s="180"/>
      <c r="BH34" s="180"/>
      <c r="BI34" s="180"/>
      <c r="BJ34" s="180"/>
      <c r="BK34" s="180"/>
      <c r="BL34" s="180"/>
      <c r="BM34" s="195"/>
      <c r="BN34" s="179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0"/>
      <c r="CB34" s="180"/>
      <c r="CC34" s="195"/>
      <c r="CD34" s="179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216">
        <f>SUM(DB31:DB33)</f>
        <v>1895300</v>
      </c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7"/>
      <c r="DN34" s="179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95"/>
      <c r="ED34" s="179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96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95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95"/>
    </row>
    <row r="35" spans="1:187" ht="15.75" customHeight="1">
      <c r="A35" s="218" t="s">
        <v>311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</row>
    <row r="36" spans="1:187" ht="12.75">
      <c r="A36" s="21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</row>
    <row r="37" spans="1:187" ht="14.25" customHeight="1" hidden="1">
      <c r="A37" s="207" t="s">
        <v>312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</row>
    <row r="38" spans="1:187" ht="6" customHeight="1" hidden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</row>
    <row r="39" spans="1:187" ht="21" customHeight="1" hidden="1">
      <c r="A39" s="171" t="s">
        <v>283</v>
      </c>
      <c r="B39" s="171"/>
      <c r="C39" s="171"/>
      <c r="D39" s="171"/>
      <c r="E39" s="171"/>
      <c r="F39" s="171" t="s">
        <v>0</v>
      </c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9" t="s">
        <v>75</v>
      </c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95"/>
      <c r="ES39" s="179" t="s">
        <v>301</v>
      </c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2"/>
    </row>
    <row r="40" spans="1:187" ht="12.75" hidden="1">
      <c r="A40" s="171">
        <v>1</v>
      </c>
      <c r="B40" s="171"/>
      <c r="C40" s="171"/>
      <c r="D40" s="171"/>
      <c r="E40" s="171"/>
      <c r="F40" s="171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9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95"/>
      <c r="ES40" s="179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2"/>
    </row>
    <row r="41" spans="1:187" ht="12.75" hidden="1">
      <c r="A41" s="171">
        <v>2</v>
      </c>
      <c r="B41" s="171"/>
      <c r="C41" s="171"/>
      <c r="D41" s="171"/>
      <c r="E41" s="171"/>
      <c r="F41" s="171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9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95"/>
      <c r="ES41" s="179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2"/>
    </row>
    <row r="42" spans="1:187" ht="11.25" customHeight="1" hidden="1">
      <c r="A42" s="200" t="s">
        <v>73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4"/>
      <c r="ES42" s="179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2"/>
    </row>
    <row r="43" spans="1:187" ht="13.5" customHeight="1" hidden="1">
      <c r="A43" s="222" t="s">
        <v>313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</row>
    <row r="44" spans="1:187" ht="15" hidden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</row>
    <row r="45" spans="1:187" ht="11.25" customHeight="1">
      <c r="A45" s="224" t="s">
        <v>314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4"/>
      <c r="FY45" s="224"/>
      <c r="FZ45" s="224"/>
      <c r="GA45" s="224"/>
      <c r="GB45" s="224"/>
      <c r="GC45" s="224"/>
      <c r="GD45" s="224"/>
      <c r="GE45" s="224"/>
    </row>
    <row r="46" spans="1:187" ht="11.25" customHeight="1">
      <c r="A46" s="208" t="s">
        <v>315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08"/>
      <c r="FP46" s="208"/>
      <c r="FQ46" s="208"/>
      <c r="FR46" s="208"/>
      <c r="FS46" s="208"/>
      <c r="FT46" s="208"/>
      <c r="FU46" s="208"/>
      <c r="FV46" s="208"/>
      <c r="FW46" s="208"/>
      <c r="FX46" s="208"/>
      <c r="FY46" s="208"/>
      <c r="FZ46" s="208"/>
      <c r="GA46" s="208"/>
      <c r="GB46" s="208"/>
      <c r="GC46" s="208"/>
      <c r="GD46" s="208"/>
      <c r="GE46" s="208"/>
    </row>
    <row r="47" spans="1:187" ht="5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</row>
    <row r="48" spans="1:187" ht="23.25" customHeight="1">
      <c r="A48" s="171" t="s">
        <v>283</v>
      </c>
      <c r="B48" s="171"/>
      <c r="C48" s="171"/>
      <c r="D48" s="171"/>
      <c r="E48" s="171"/>
      <c r="F48" s="179" t="s">
        <v>0</v>
      </c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2"/>
      <c r="ES48" s="179" t="s">
        <v>301</v>
      </c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2"/>
    </row>
    <row r="49" spans="1:187" ht="15">
      <c r="A49" s="171">
        <v>1</v>
      </c>
      <c r="B49" s="171"/>
      <c r="C49" s="171"/>
      <c r="D49" s="171"/>
      <c r="E49" s="171"/>
      <c r="F49" s="179" t="s">
        <v>316</v>
      </c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2"/>
      <c r="ES49" s="226">
        <v>498500</v>
      </c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3"/>
    </row>
    <row r="50" spans="1:187" ht="15">
      <c r="A50" s="171">
        <v>2</v>
      </c>
      <c r="B50" s="171"/>
      <c r="C50" s="171"/>
      <c r="D50" s="171"/>
      <c r="E50" s="171"/>
      <c r="F50" s="179" t="s">
        <v>316</v>
      </c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2"/>
      <c r="ES50" s="226">
        <f>70000+14000+8000</f>
        <v>92000</v>
      </c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3"/>
    </row>
    <row r="51" spans="1:187" ht="11.25" customHeight="1">
      <c r="A51" s="200" t="s">
        <v>73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4"/>
      <c r="ES51" s="225">
        <f>SUM(ES49:ES50)</f>
        <v>590500</v>
      </c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7"/>
    </row>
    <row r="52" spans="1:187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</row>
    <row r="53" spans="1:187" ht="11.25" customHeight="1">
      <c r="A53" s="208" t="s">
        <v>317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08"/>
      <c r="GB53" s="208"/>
      <c r="GC53" s="208"/>
      <c r="GD53" s="208"/>
      <c r="GE53" s="208"/>
    </row>
    <row r="54" spans="1:187" ht="7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</row>
    <row r="55" spans="1:187" ht="26.25" customHeight="1">
      <c r="A55" s="171" t="s">
        <v>283</v>
      </c>
      <c r="B55" s="171"/>
      <c r="C55" s="171"/>
      <c r="D55" s="171"/>
      <c r="E55" s="171"/>
      <c r="F55" s="179" t="s">
        <v>0</v>
      </c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2"/>
      <c r="ES55" s="179" t="s">
        <v>301</v>
      </c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2"/>
    </row>
    <row r="56" spans="1:187" ht="15">
      <c r="A56" s="171">
        <v>1</v>
      </c>
      <c r="B56" s="171"/>
      <c r="C56" s="171"/>
      <c r="D56" s="171"/>
      <c r="E56" s="171"/>
      <c r="F56" s="179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2"/>
      <c r="ES56" s="179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1"/>
      <c r="FQ56" s="181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  <c r="GD56" s="181"/>
      <c r="GE56" s="182"/>
    </row>
    <row r="57" spans="1:187" ht="15">
      <c r="A57" s="171">
        <v>2</v>
      </c>
      <c r="B57" s="171"/>
      <c r="C57" s="171"/>
      <c r="D57" s="171"/>
      <c r="E57" s="171"/>
      <c r="F57" s="179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2"/>
      <c r="ES57" s="179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2"/>
    </row>
    <row r="58" spans="1:187" ht="11.25" customHeight="1">
      <c r="A58" s="200" t="s">
        <v>73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3"/>
      <c r="ER58" s="204"/>
      <c r="ES58" s="179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1"/>
      <c r="FQ58" s="181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2"/>
    </row>
    <row r="59" spans="1:18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11.25" customHeight="1">
      <c r="A60" s="208" t="s">
        <v>318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208"/>
      <c r="FI60" s="208"/>
      <c r="FJ60" s="208"/>
      <c r="FK60" s="208"/>
      <c r="FL60" s="208"/>
      <c r="FM60" s="208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08"/>
      <c r="GA60" s="208"/>
      <c r="GB60" s="208"/>
      <c r="GC60" s="208"/>
      <c r="GD60" s="208"/>
      <c r="GE60" s="208"/>
    </row>
    <row r="61" spans="1:187" ht="4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</row>
    <row r="62" spans="1:187" ht="21" customHeight="1">
      <c r="A62" s="171" t="s">
        <v>283</v>
      </c>
      <c r="B62" s="171"/>
      <c r="C62" s="171"/>
      <c r="D62" s="171"/>
      <c r="E62" s="171"/>
      <c r="F62" s="179" t="s">
        <v>0</v>
      </c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2"/>
      <c r="ES62" s="179" t="s">
        <v>301</v>
      </c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1"/>
      <c r="FR62" s="181"/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1"/>
      <c r="GD62" s="181"/>
      <c r="GE62" s="182"/>
    </row>
    <row r="63" spans="1:187" ht="15">
      <c r="A63" s="171">
        <v>1</v>
      </c>
      <c r="B63" s="171"/>
      <c r="C63" s="171"/>
      <c r="D63" s="171"/>
      <c r="E63" s="171"/>
      <c r="F63" s="179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2"/>
      <c r="ES63" s="179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2"/>
    </row>
    <row r="64" spans="1:187" ht="15">
      <c r="A64" s="171">
        <v>2</v>
      </c>
      <c r="B64" s="171"/>
      <c r="C64" s="171"/>
      <c r="D64" s="171"/>
      <c r="E64" s="171"/>
      <c r="F64" s="179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2"/>
      <c r="ES64" s="179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2"/>
    </row>
    <row r="65" spans="1:187" ht="11.25" customHeight="1">
      <c r="A65" s="200" t="s">
        <v>73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4"/>
      <c r="ES65" s="179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2"/>
    </row>
    <row r="66" spans="1:18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11.25" customHeight="1">
      <c r="A67" s="208" t="s">
        <v>319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  <c r="EI67" s="208"/>
      <c r="EJ67" s="208"/>
      <c r="EK67" s="208"/>
      <c r="EL67" s="208"/>
      <c r="EM67" s="208"/>
      <c r="EN67" s="208"/>
      <c r="EO67" s="208"/>
      <c r="EP67" s="208"/>
      <c r="EQ67" s="208"/>
      <c r="ER67" s="208"/>
      <c r="ES67" s="208"/>
      <c r="ET67" s="208"/>
      <c r="EU67" s="208"/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  <c r="FF67" s="208"/>
      <c r="FG67" s="208"/>
      <c r="FH67" s="208"/>
      <c r="FI67" s="208"/>
      <c r="FJ67" s="208"/>
      <c r="FK67" s="208"/>
      <c r="FL67" s="208"/>
      <c r="FM67" s="208"/>
      <c r="FN67" s="208"/>
      <c r="FO67" s="208"/>
      <c r="FP67" s="208"/>
      <c r="FQ67" s="208"/>
      <c r="FR67" s="208"/>
      <c r="FS67" s="208"/>
      <c r="FT67" s="208"/>
      <c r="FU67" s="208"/>
      <c r="FV67" s="208"/>
      <c r="FW67" s="208"/>
      <c r="FX67" s="208"/>
      <c r="FY67" s="208"/>
      <c r="FZ67" s="208"/>
      <c r="GA67" s="208"/>
      <c r="GB67" s="208"/>
      <c r="GC67" s="208"/>
      <c r="GD67" s="208"/>
      <c r="GE67" s="208"/>
    </row>
    <row r="68" spans="1:187" ht="6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</row>
    <row r="69" spans="1:187" ht="22.5" customHeight="1">
      <c r="A69" s="171" t="s">
        <v>283</v>
      </c>
      <c r="B69" s="171"/>
      <c r="C69" s="171"/>
      <c r="D69" s="171"/>
      <c r="E69" s="171"/>
      <c r="F69" s="179" t="s">
        <v>0</v>
      </c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1"/>
      <c r="DU69" s="181"/>
      <c r="DV69" s="181"/>
      <c r="DW69" s="181"/>
      <c r="DX69" s="181"/>
      <c r="DY69" s="181"/>
      <c r="DZ69" s="181"/>
      <c r="EA69" s="181"/>
      <c r="EB69" s="181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/>
      <c r="EP69" s="181"/>
      <c r="EQ69" s="181"/>
      <c r="ER69" s="182"/>
      <c r="ES69" s="179" t="s">
        <v>301</v>
      </c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  <c r="FM69" s="181"/>
      <c r="FN69" s="181"/>
      <c r="FO69" s="181"/>
      <c r="FP69" s="181"/>
      <c r="FQ69" s="181"/>
      <c r="FR69" s="181"/>
      <c r="FS69" s="181"/>
      <c r="FT69" s="181"/>
      <c r="FU69" s="181"/>
      <c r="FV69" s="181"/>
      <c r="FW69" s="181"/>
      <c r="FX69" s="181"/>
      <c r="FY69" s="181"/>
      <c r="FZ69" s="181"/>
      <c r="GA69" s="181"/>
      <c r="GB69" s="181"/>
      <c r="GC69" s="181"/>
      <c r="GD69" s="181"/>
      <c r="GE69" s="182"/>
    </row>
    <row r="70" spans="1:187" ht="11.25" customHeight="1">
      <c r="A70" s="171">
        <v>1</v>
      </c>
      <c r="B70" s="171"/>
      <c r="C70" s="171"/>
      <c r="D70" s="171"/>
      <c r="E70" s="171"/>
      <c r="F70" s="179" t="s">
        <v>316</v>
      </c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2"/>
      <c r="ES70" s="226">
        <v>6469300</v>
      </c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3"/>
    </row>
    <row r="71" spans="1:187" ht="11.25" customHeight="1">
      <c r="A71" s="171">
        <v>2</v>
      </c>
      <c r="B71" s="171"/>
      <c r="C71" s="171"/>
      <c r="D71" s="171"/>
      <c r="E71" s="171"/>
      <c r="F71" s="179" t="s">
        <v>316</v>
      </c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2"/>
      <c r="ES71" s="226">
        <f>699000+172222.23</f>
        <v>871222.23</v>
      </c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3"/>
    </row>
    <row r="72" spans="1:187" ht="15">
      <c r="A72" s="171">
        <v>3</v>
      </c>
      <c r="B72" s="171"/>
      <c r="C72" s="171"/>
      <c r="D72" s="171"/>
      <c r="E72" s="171"/>
      <c r="F72" s="179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2"/>
      <c r="ES72" s="226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3"/>
    </row>
    <row r="73" spans="1:187" ht="11.25" customHeight="1">
      <c r="A73" s="200" t="s">
        <v>73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4"/>
      <c r="ES73" s="225">
        <f>SUM(ES70:ES72)</f>
        <v>7340522.23</v>
      </c>
      <c r="ET73" s="216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216"/>
      <c r="FF73" s="216"/>
      <c r="FG73" s="216"/>
      <c r="FH73" s="216"/>
      <c r="FI73" s="216"/>
      <c r="FJ73" s="216"/>
      <c r="FK73" s="216"/>
      <c r="FL73" s="216"/>
      <c r="FM73" s="216"/>
      <c r="FN73" s="216"/>
      <c r="FO73" s="216"/>
      <c r="FP73" s="216"/>
      <c r="FQ73" s="216"/>
      <c r="FR73" s="216"/>
      <c r="FS73" s="216"/>
      <c r="FT73" s="216"/>
      <c r="FU73" s="216"/>
      <c r="FV73" s="216"/>
      <c r="FW73" s="216"/>
      <c r="FX73" s="216"/>
      <c r="FY73" s="216"/>
      <c r="FZ73" s="216"/>
      <c r="GA73" s="216"/>
      <c r="GB73" s="216"/>
      <c r="GC73" s="216"/>
      <c r="GD73" s="216"/>
      <c r="GE73" s="217"/>
    </row>
    <row r="75" spans="1:187" ht="15">
      <c r="A75" s="188" t="s">
        <v>320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88"/>
      <c r="EN75" s="188"/>
      <c r="EO75" s="188"/>
      <c r="EP75" s="188"/>
      <c r="EQ75" s="188"/>
      <c r="ER75" s="188"/>
      <c r="ES75" s="188"/>
      <c r="ET75" s="188"/>
      <c r="EU75" s="188"/>
      <c r="EV75" s="188"/>
      <c r="EW75" s="188"/>
      <c r="EX75" s="188"/>
      <c r="EY75" s="188"/>
      <c r="EZ75" s="188"/>
      <c r="FA75" s="188"/>
      <c r="FB75" s="188"/>
      <c r="FC75" s="188"/>
      <c r="FD75" s="188"/>
      <c r="FE75" s="188"/>
      <c r="FF75" s="188"/>
      <c r="FG75" s="188"/>
      <c r="FH75" s="188"/>
      <c r="FI75" s="188"/>
      <c r="FJ75" s="188"/>
      <c r="FK75" s="188"/>
      <c r="FL75" s="188"/>
      <c r="FM75" s="188"/>
      <c r="FN75" s="188"/>
      <c r="FO75" s="188"/>
      <c r="FP75" s="188"/>
      <c r="FQ75" s="188"/>
      <c r="FR75" s="188"/>
      <c r="FS75" s="188"/>
      <c r="FT75" s="188"/>
      <c r="FU75" s="188"/>
      <c r="FV75" s="188"/>
      <c r="FW75" s="188"/>
      <c r="FX75" s="188"/>
      <c r="FY75" s="188"/>
      <c r="FZ75" s="188"/>
      <c r="GA75" s="188"/>
      <c r="GB75" s="188"/>
      <c r="GC75" s="188"/>
      <c r="GD75" s="188"/>
      <c r="GE75" s="188"/>
    </row>
    <row r="76" ht="6" customHeight="1"/>
    <row r="77" spans="1:187" ht="21" customHeight="1">
      <c r="A77" s="171" t="s">
        <v>283</v>
      </c>
      <c r="B77" s="171"/>
      <c r="C77" s="171"/>
      <c r="D77" s="171"/>
      <c r="E77" s="171"/>
      <c r="F77" s="171" t="s">
        <v>0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9" t="s">
        <v>75</v>
      </c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95"/>
      <c r="ES77" s="179" t="s">
        <v>301</v>
      </c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1"/>
      <c r="FK77" s="181"/>
      <c r="FL77" s="181"/>
      <c r="FM77" s="181"/>
      <c r="FN77" s="181"/>
      <c r="FO77" s="181"/>
      <c r="FP77" s="181"/>
      <c r="FQ77" s="181"/>
      <c r="FR77" s="181"/>
      <c r="FS77" s="181"/>
      <c r="FT77" s="181"/>
      <c r="FU77" s="181"/>
      <c r="FV77" s="181"/>
      <c r="FW77" s="181"/>
      <c r="FX77" s="181"/>
      <c r="FY77" s="181"/>
      <c r="FZ77" s="181"/>
      <c r="GA77" s="181"/>
      <c r="GB77" s="181"/>
      <c r="GC77" s="181"/>
      <c r="GD77" s="181"/>
      <c r="GE77" s="182"/>
    </row>
    <row r="78" spans="1:187" ht="12.75">
      <c r="A78" s="171">
        <v>1</v>
      </c>
      <c r="B78" s="171"/>
      <c r="C78" s="171"/>
      <c r="D78" s="171"/>
      <c r="E78" s="171"/>
      <c r="F78" s="171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9"/>
      <c r="DX78" s="180"/>
      <c r="DY78" s="180"/>
      <c r="DZ78" s="180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95"/>
      <c r="ES78" s="179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  <c r="FY78" s="181"/>
      <c r="FZ78" s="181"/>
      <c r="GA78" s="181"/>
      <c r="GB78" s="181"/>
      <c r="GC78" s="181"/>
      <c r="GD78" s="181"/>
      <c r="GE78" s="182"/>
    </row>
    <row r="79" spans="1:187" ht="12.75">
      <c r="A79" s="171">
        <v>2</v>
      </c>
      <c r="B79" s="171"/>
      <c r="C79" s="171"/>
      <c r="D79" s="171"/>
      <c r="E79" s="171"/>
      <c r="F79" s="171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9"/>
      <c r="DX79" s="180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  <c r="ER79" s="195"/>
      <c r="ES79" s="179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1"/>
      <c r="FK79" s="181"/>
      <c r="FL79" s="181"/>
      <c r="FM79" s="181"/>
      <c r="FN79" s="181"/>
      <c r="FO79" s="181"/>
      <c r="FP79" s="181"/>
      <c r="FQ79" s="181"/>
      <c r="FR79" s="181"/>
      <c r="FS79" s="181"/>
      <c r="FT79" s="181"/>
      <c r="FU79" s="181"/>
      <c r="FV79" s="181"/>
      <c r="FW79" s="181"/>
      <c r="FX79" s="181"/>
      <c r="FY79" s="181"/>
      <c r="FZ79" s="181"/>
      <c r="GA79" s="181"/>
      <c r="GB79" s="181"/>
      <c r="GC79" s="181"/>
      <c r="GD79" s="181"/>
      <c r="GE79" s="182"/>
    </row>
    <row r="80" spans="1:187" ht="11.25" customHeight="1">
      <c r="A80" s="179" t="s">
        <v>73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2"/>
      <c r="ES80" s="179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  <c r="FY80" s="181"/>
      <c r="FZ80" s="181"/>
      <c r="GA80" s="181"/>
      <c r="GB80" s="181"/>
      <c r="GC80" s="181"/>
      <c r="GD80" s="181"/>
      <c r="GE80" s="182"/>
    </row>
    <row r="81" spans="1:187" ht="16.5" customHeight="1">
      <c r="A81" s="222" t="s">
        <v>321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  <c r="CG81" s="223"/>
      <c r="CH81" s="223"/>
      <c r="CI81" s="223"/>
      <c r="CJ81" s="223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23"/>
      <c r="CW81" s="223"/>
      <c r="CX81" s="223"/>
      <c r="CY81" s="223"/>
      <c r="CZ81" s="223"/>
      <c r="DA81" s="223"/>
      <c r="DB81" s="223"/>
      <c r="DC81" s="223"/>
      <c r="DD81" s="223"/>
      <c r="DE81" s="223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23"/>
      <c r="DY81" s="223"/>
      <c r="DZ81" s="223"/>
      <c r="EA81" s="223"/>
      <c r="EB81" s="223"/>
      <c r="EC81" s="223"/>
      <c r="ED81" s="223"/>
      <c r="EE81" s="223"/>
      <c r="EF81" s="223"/>
      <c r="EG81" s="223"/>
      <c r="EH81" s="223"/>
      <c r="EI81" s="223"/>
      <c r="EJ81" s="223"/>
      <c r="EK81" s="223"/>
      <c r="EL81" s="223"/>
      <c r="EM81" s="223"/>
      <c r="EN81" s="223"/>
      <c r="EO81" s="223"/>
      <c r="EP81" s="223"/>
      <c r="EQ81" s="223"/>
      <c r="ER81" s="223"/>
      <c r="ES81" s="223"/>
      <c r="ET81" s="223"/>
      <c r="EU81" s="223"/>
      <c r="EV81" s="223"/>
      <c r="EW81" s="223"/>
      <c r="EX81" s="223"/>
      <c r="EY81" s="223"/>
      <c r="EZ81" s="223"/>
      <c r="FA81" s="223"/>
      <c r="FB81" s="223"/>
      <c r="FC81" s="223"/>
      <c r="FD81" s="223"/>
      <c r="FE81" s="223"/>
      <c r="FF81" s="223"/>
      <c r="FG81" s="223"/>
      <c r="FH81" s="223"/>
      <c r="FI81" s="223"/>
      <c r="FJ81" s="223"/>
      <c r="FK81" s="223"/>
      <c r="FL81" s="223"/>
      <c r="FM81" s="223"/>
      <c r="FN81" s="223"/>
      <c r="FO81" s="223"/>
      <c r="FP81" s="223"/>
      <c r="FQ81" s="223"/>
      <c r="FR81" s="223"/>
      <c r="FS81" s="223"/>
      <c r="FT81" s="223"/>
      <c r="FU81" s="223"/>
      <c r="FV81" s="223"/>
      <c r="FW81" s="223"/>
      <c r="FX81" s="223"/>
      <c r="FY81" s="223"/>
      <c r="FZ81" s="223"/>
      <c r="GA81" s="223"/>
      <c r="GB81" s="223"/>
      <c r="GC81" s="223"/>
      <c r="GD81" s="223"/>
      <c r="GE81" s="223"/>
    </row>
    <row r="83" spans="1:187" ht="12">
      <c r="A83" s="207" t="s">
        <v>322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</row>
    <row r="84" spans="1:187" ht="6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</row>
    <row r="85" spans="1:187" ht="32.25" customHeight="1">
      <c r="A85" s="171" t="s">
        <v>283</v>
      </c>
      <c r="B85" s="171"/>
      <c r="C85" s="171"/>
      <c r="D85" s="171"/>
      <c r="E85" s="171"/>
      <c r="F85" s="171" t="s">
        <v>0</v>
      </c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9" t="s">
        <v>75</v>
      </c>
      <c r="DX85" s="180"/>
      <c r="DY85" s="180"/>
      <c r="DZ85" s="180"/>
      <c r="EA85" s="180"/>
      <c r="EB85" s="180"/>
      <c r="EC85" s="180"/>
      <c r="ED85" s="180"/>
      <c r="EE85" s="180"/>
      <c r="EF85" s="180"/>
      <c r="EG85" s="180"/>
      <c r="EH85" s="180"/>
      <c r="EI85" s="180"/>
      <c r="EJ85" s="180"/>
      <c r="EK85" s="180"/>
      <c r="EL85" s="180"/>
      <c r="EM85" s="180"/>
      <c r="EN85" s="180"/>
      <c r="EO85" s="180"/>
      <c r="EP85" s="180"/>
      <c r="EQ85" s="180"/>
      <c r="ER85" s="195"/>
      <c r="ES85" s="179" t="s">
        <v>301</v>
      </c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81"/>
      <c r="FZ85" s="181"/>
      <c r="GA85" s="181"/>
      <c r="GB85" s="181"/>
      <c r="GC85" s="181"/>
      <c r="GD85" s="181"/>
      <c r="GE85" s="182"/>
    </row>
    <row r="86" spans="1:187" ht="14.25" customHeight="1">
      <c r="A86" s="171">
        <v>1</v>
      </c>
      <c r="B86" s="171"/>
      <c r="C86" s="171"/>
      <c r="D86" s="171"/>
      <c r="E86" s="171"/>
      <c r="F86" s="171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9"/>
      <c r="DX86" s="180"/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0"/>
      <c r="EM86" s="180"/>
      <c r="EN86" s="180"/>
      <c r="EO86" s="180"/>
      <c r="EP86" s="180"/>
      <c r="EQ86" s="180"/>
      <c r="ER86" s="195"/>
      <c r="ES86" s="179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/>
      <c r="FS86" s="181"/>
      <c r="FT86" s="181"/>
      <c r="FU86" s="181"/>
      <c r="FV86" s="181"/>
      <c r="FW86" s="181"/>
      <c r="FX86" s="181"/>
      <c r="FY86" s="181"/>
      <c r="FZ86" s="181"/>
      <c r="GA86" s="181"/>
      <c r="GB86" s="181"/>
      <c r="GC86" s="181"/>
      <c r="GD86" s="181"/>
      <c r="GE86" s="182"/>
    </row>
    <row r="87" spans="1:187" ht="12.75">
      <c r="A87" s="171">
        <v>2</v>
      </c>
      <c r="B87" s="171"/>
      <c r="C87" s="171"/>
      <c r="D87" s="171"/>
      <c r="E87" s="171"/>
      <c r="F87" s="171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9"/>
      <c r="DX87" s="180"/>
      <c r="DY87" s="180"/>
      <c r="DZ87" s="180"/>
      <c r="EA87" s="180"/>
      <c r="EB87" s="180"/>
      <c r="EC87" s="180"/>
      <c r="ED87" s="180"/>
      <c r="EE87" s="180"/>
      <c r="EF87" s="180"/>
      <c r="EG87" s="180"/>
      <c r="EH87" s="180"/>
      <c r="EI87" s="180"/>
      <c r="EJ87" s="180"/>
      <c r="EK87" s="180"/>
      <c r="EL87" s="180"/>
      <c r="EM87" s="180"/>
      <c r="EN87" s="180"/>
      <c r="EO87" s="180"/>
      <c r="EP87" s="180"/>
      <c r="EQ87" s="180"/>
      <c r="ER87" s="195"/>
      <c r="ES87" s="179"/>
      <c r="ET87" s="181"/>
      <c r="EU87" s="181"/>
      <c r="EV87" s="181"/>
      <c r="EW87" s="181"/>
      <c r="EX87" s="181"/>
      <c r="EY87" s="181"/>
      <c r="EZ87" s="181"/>
      <c r="FA87" s="181"/>
      <c r="FB87" s="181"/>
      <c r="FC87" s="181"/>
      <c r="FD87" s="181"/>
      <c r="FE87" s="181"/>
      <c r="FF87" s="181"/>
      <c r="FG87" s="181"/>
      <c r="FH87" s="181"/>
      <c r="FI87" s="181"/>
      <c r="FJ87" s="181"/>
      <c r="FK87" s="181"/>
      <c r="FL87" s="181"/>
      <c r="FM87" s="181"/>
      <c r="FN87" s="181"/>
      <c r="FO87" s="181"/>
      <c r="FP87" s="181"/>
      <c r="FQ87" s="181"/>
      <c r="FR87" s="181"/>
      <c r="FS87" s="181"/>
      <c r="FT87" s="181"/>
      <c r="FU87" s="181"/>
      <c r="FV87" s="181"/>
      <c r="FW87" s="181"/>
      <c r="FX87" s="181"/>
      <c r="FY87" s="181"/>
      <c r="FZ87" s="181"/>
      <c r="GA87" s="181"/>
      <c r="GB87" s="181"/>
      <c r="GC87" s="181"/>
      <c r="GD87" s="181"/>
      <c r="GE87" s="182"/>
    </row>
    <row r="88" spans="1:187" ht="11.25" customHeight="1">
      <c r="A88" s="200" t="s">
        <v>73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4"/>
      <c r="ES88" s="179"/>
      <c r="ET88" s="181"/>
      <c r="EU88" s="181"/>
      <c r="EV88" s="181"/>
      <c r="EW88" s="181"/>
      <c r="EX88" s="181"/>
      <c r="EY88" s="181"/>
      <c r="EZ88" s="181"/>
      <c r="FA88" s="181"/>
      <c r="FB88" s="181"/>
      <c r="FC88" s="181"/>
      <c r="FD88" s="181"/>
      <c r="FE88" s="181"/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/>
      <c r="FS88" s="181"/>
      <c r="FT88" s="181"/>
      <c r="FU88" s="181"/>
      <c r="FV88" s="181"/>
      <c r="FW88" s="181"/>
      <c r="FX88" s="181"/>
      <c r="FY88" s="181"/>
      <c r="FZ88" s="181"/>
      <c r="GA88" s="181"/>
      <c r="GB88" s="181"/>
      <c r="GC88" s="181"/>
      <c r="GD88" s="181"/>
      <c r="GE88" s="182"/>
    </row>
    <row r="89" spans="1:187" ht="17.25" customHeight="1">
      <c r="A89" s="222" t="s">
        <v>323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  <c r="CG89" s="223"/>
      <c r="CH89" s="223"/>
      <c r="CI89" s="223"/>
      <c r="CJ89" s="223"/>
      <c r="CK89" s="223"/>
      <c r="CL89" s="223"/>
      <c r="CM89" s="223"/>
      <c r="CN89" s="223"/>
      <c r="CO89" s="223"/>
      <c r="CP89" s="223"/>
      <c r="CQ89" s="223"/>
      <c r="CR89" s="223"/>
      <c r="CS89" s="223"/>
      <c r="CT89" s="223"/>
      <c r="CU89" s="223"/>
      <c r="CV89" s="223"/>
      <c r="CW89" s="223"/>
      <c r="CX89" s="223"/>
      <c r="CY89" s="223"/>
      <c r="CZ89" s="223"/>
      <c r="DA89" s="223"/>
      <c r="DB89" s="223"/>
      <c r="DC89" s="223"/>
      <c r="DD89" s="223"/>
      <c r="DE89" s="223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3"/>
      <c r="DX89" s="223"/>
      <c r="DY89" s="223"/>
      <c r="DZ89" s="223"/>
      <c r="EA89" s="223"/>
      <c r="EB89" s="223"/>
      <c r="EC89" s="223"/>
      <c r="ED89" s="223"/>
      <c r="EE89" s="223"/>
      <c r="EF89" s="223"/>
      <c r="EG89" s="223"/>
      <c r="EH89" s="223"/>
      <c r="EI89" s="223"/>
      <c r="EJ89" s="223"/>
      <c r="EK89" s="223"/>
      <c r="EL89" s="223"/>
      <c r="EM89" s="223"/>
      <c r="EN89" s="223"/>
      <c r="EO89" s="223"/>
      <c r="EP89" s="223"/>
      <c r="EQ89" s="223"/>
      <c r="ER89" s="223"/>
      <c r="ES89" s="223"/>
      <c r="ET89" s="223"/>
      <c r="EU89" s="223"/>
      <c r="EV89" s="223"/>
      <c r="EW89" s="223"/>
      <c r="EX89" s="223"/>
      <c r="EY89" s="223"/>
      <c r="EZ89" s="223"/>
      <c r="FA89" s="223"/>
      <c r="FB89" s="223"/>
      <c r="FC89" s="223"/>
      <c r="FD89" s="223"/>
      <c r="FE89" s="223"/>
      <c r="FF89" s="223"/>
      <c r="FG89" s="223"/>
      <c r="FH89" s="223"/>
      <c r="FI89" s="223"/>
      <c r="FJ89" s="223"/>
      <c r="FK89" s="223"/>
      <c r="FL89" s="223"/>
      <c r="FM89" s="223"/>
      <c r="FN89" s="223"/>
      <c r="FO89" s="223"/>
      <c r="FP89" s="223"/>
      <c r="FQ89" s="223"/>
      <c r="FR89" s="223"/>
      <c r="FS89" s="223"/>
      <c r="FT89" s="223"/>
      <c r="FU89" s="223"/>
      <c r="FV89" s="223"/>
      <c r="FW89" s="223"/>
      <c r="FX89" s="223"/>
      <c r="FY89" s="223"/>
      <c r="FZ89" s="223"/>
      <c r="GA89" s="223"/>
      <c r="GB89" s="223"/>
      <c r="GC89" s="223"/>
      <c r="GD89" s="223"/>
      <c r="GE89" s="223"/>
    </row>
    <row r="90" spans="1:195" ht="15" hidden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</row>
    <row r="91" spans="1:195" ht="12" hidden="1">
      <c r="A91" s="187" t="s">
        <v>324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  <c r="DU91" s="187"/>
      <c r="DV91" s="187"/>
      <c r="DW91" s="187"/>
      <c r="DX91" s="187"/>
      <c r="DY91" s="187"/>
      <c r="DZ91" s="187"/>
      <c r="EA91" s="187"/>
      <c r="EB91" s="187"/>
      <c r="EC91" s="187"/>
      <c r="ED91" s="187"/>
      <c r="EE91" s="187"/>
      <c r="EF91" s="187"/>
      <c r="EG91" s="187"/>
      <c r="EH91" s="187"/>
      <c r="EI91" s="187"/>
      <c r="EJ91" s="187"/>
      <c r="EK91" s="187"/>
      <c r="EL91" s="187"/>
      <c r="EM91" s="187"/>
      <c r="EN91" s="187"/>
      <c r="EO91" s="187"/>
      <c r="EP91" s="187"/>
      <c r="EQ91" s="187"/>
      <c r="ER91" s="187"/>
      <c r="ES91" s="187"/>
      <c r="ET91" s="187"/>
      <c r="EU91" s="187"/>
      <c r="EV91" s="187"/>
      <c r="EW91" s="187"/>
      <c r="EX91" s="187"/>
      <c r="EY91" s="187"/>
      <c r="EZ91" s="187"/>
      <c r="FA91" s="187"/>
      <c r="FB91" s="187"/>
      <c r="FC91" s="187"/>
      <c r="FD91" s="187"/>
      <c r="FE91" s="187"/>
      <c r="FF91" s="187"/>
      <c r="FG91" s="187"/>
      <c r="FH91" s="187"/>
      <c r="FI91" s="187"/>
      <c r="FJ91" s="187"/>
      <c r="FK91" s="187"/>
      <c r="FL91" s="187"/>
      <c r="FM91" s="187"/>
      <c r="FN91" s="187"/>
      <c r="FO91" s="187"/>
      <c r="FP91" s="187"/>
      <c r="FQ91" s="187"/>
      <c r="FR91" s="187"/>
      <c r="FS91" s="187"/>
      <c r="FT91" s="187"/>
      <c r="FU91" s="187"/>
      <c r="FV91" s="187"/>
      <c r="FW91" s="187"/>
      <c r="FX91" s="187"/>
      <c r="FY91" s="187"/>
      <c r="FZ91" s="187"/>
      <c r="GA91" s="187"/>
      <c r="GB91" s="187"/>
      <c r="GC91" s="187"/>
      <c r="GD91" s="187"/>
      <c r="GE91" s="187"/>
      <c r="GF91" s="17"/>
      <c r="GG91" s="17"/>
      <c r="GH91" s="17"/>
      <c r="GI91" s="17"/>
      <c r="GJ91" s="17"/>
      <c r="GK91" s="17"/>
      <c r="GL91" s="17"/>
      <c r="GM91" s="17"/>
    </row>
    <row r="92" spans="188:195" ht="6.75" customHeight="1" hidden="1">
      <c r="GF92" s="17"/>
      <c r="GG92" s="17"/>
      <c r="GH92" s="17"/>
      <c r="GI92" s="17"/>
      <c r="GJ92" s="17"/>
      <c r="GK92" s="17"/>
      <c r="GL92" s="17"/>
      <c r="GM92" s="17"/>
    </row>
    <row r="93" spans="1:195" ht="27.75" customHeight="1" hidden="1">
      <c r="A93" s="189" t="s">
        <v>283</v>
      </c>
      <c r="B93" s="190"/>
      <c r="C93" s="190"/>
      <c r="D93" s="190"/>
      <c r="E93" s="191"/>
      <c r="F93" s="189" t="s">
        <v>0</v>
      </c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1"/>
      <c r="AR93" s="164" t="s">
        <v>75</v>
      </c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73"/>
      <c r="BD93" s="164" t="s">
        <v>285</v>
      </c>
      <c r="BE93" s="165"/>
      <c r="BF93" s="165"/>
      <c r="BG93" s="165"/>
      <c r="BH93" s="165"/>
      <c r="BI93" s="165"/>
      <c r="BJ93" s="165"/>
      <c r="BK93" s="165"/>
      <c r="BL93" s="165"/>
      <c r="BM93" s="173"/>
      <c r="BN93" s="164" t="s">
        <v>286</v>
      </c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73"/>
      <c r="CD93" s="164" t="s">
        <v>325</v>
      </c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4" t="s">
        <v>155</v>
      </c>
      <c r="CR93" s="168"/>
      <c r="CS93" s="168"/>
      <c r="CT93" s="168"/>
      <c r="CU93" s="168"/>
      <c r="CV93" s="168"/>
      <c r="CW93" s="168"/>
      <c r="CX93" s="168"/>
      <c r="CY93" s="165"/>
      <c r="CZ93" s="165"/>
      <c r="DA93" s="165"/>
      <c r="DB93" s="171" t="s">
        <v>289</v>
      </c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64" t="s">
        <v>290</v>
      </c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73"/>
      <c r="ED93" s="175" t="s">
        <v>291</v>
      </c>
      <c r="EE93" s="176"/>
      <c r="EF93" s="176"/>
      <c r="EG93" s="176"/>
      <c r="EH93" s="176"/>
      <c r="EI93" s="176"/>
      <c r="EJ93" s="176"/>
      <c r="EK93" s="176"/>
      <c r="EL93" s="176"/>
      <c r="EM93" s="176"/>
      <c r="EN93" s="176"/>
      <c r="EO93" s="176"/>
      <c r="EP93" s="176"/>
      <c r="EQ93" s="176"/>
      <c r="ER93" s="176"/>
      <c r="ES93" s="176"/>
      <c r="ET93" s="176"/>
      <c r="EU93" s="176"/>
      <c r="EV93" s="176"/>
      <c r="EW93" s="176"/>
      <c r="EX93" s="176"/>
      <c r="EY93" s="176"/>
      <c r="EZ93" s="176"/>
      <c r="FA93" s="176"/>
      <c r="FB93" s="176"/>
      <c r="FC93" s="176"/>
      <c r="FD93" s="176"/>
      <c r="FE93" s="176"/>
      <c r="FF93" s="176"/>
      <c r="FG93" s="176"/>
      <c r="FH93" s="176"/>
      <c r="FI93" s="176"/>
      <c r="FJ93" s="176"/>
      <c r="FK93" s="176"/>
      <c r="FL93" s="177"/>
      <c r="FM93" s="177"/>
      <c r="FN93" s="177"/>
      <c r="FO93" s="177"/>
      <c r="FP93" s="177"/>
      <c r="FQ93" s="177"/>
      <c r="FR93" s="177"/>
      <c r="FS93" s="177"/>
      <c r="FT93" s="177"/>
      <c r="FU93" s="177"/>
      <c r="FV93" s="177"/>
      <c r="FW93" s="177"/>
      <c r="FX93" s="177"/>
      <c r="FY93" s="177"/>
      <c r="FZ93" s="177"/>
      <c r="GA93" s="177"/>
      <c r="GB93" s="177"/>
      <c r="GC93" s="177"/>
      <c r="GD93" s="177"/>
      <c r="GE93" s="178"/>
      <c r="GF93" s="17"/>
      <c r="GG93" s="17"/>
      <c r="GH93" s="17"/>
      <c r="GI93" s="17"/>
      <c r="GJ93" s="17"/>
      <c r="GK93" s="17"/>
      <c r="GL93" s="17"/>
      <c r="GM93" s="17"/>
    </row>
    <row r="94" spans="1:195" ht="50.25" customHeight="1" hidden="1">
      <c r="A94" s="192"/>
      <c r="B94" s="193"/>
      <c r="C94" s="193"/>
      <c r="D94" s="193"/>
      <c r="E94" s="194"/>
      <c r="F94" s="192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4"/>
      <c r="AR94" s="166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74"/>
      <c r="BD94" s="166"/>
      <c r="BE94" s="167"/>
      <c r="BF94" s="167"/>
      <c r="BG94" s="167"/>
      <c r="BH94" s="167"/>
      <c r="BI94" s="167"/>
      <c r="BJ94" s="167"/>
      <c r="BK94" s="167"/>
      <c r="BL94" s="167"/>
      <c r="BM94" s="174"/>
      <c r="BN94" s="166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74"/>
      <c r="CD94" s="166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9"/>
      <c r="CR94" s="170"/>
      <c r="CS94" s="170"/>
      <c r="CT94" s="170"/>
      <c r="CU94" s="170"/>
      <c r="CV94" s="170"/>
      <c r="CW94" s="170"/>
      <c r="CX94" s="170"/>
      <c r="CY94" s="167"/>
      <c r="CZ94" s="167"/>
      <c r="DA94" s="167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66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74"/>
      <c r="ED94" s="179" t="s">
        <v>308</v>
      </c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0"/>
      <c r="EP94" s="180"/>
      <c r="EQ94" s="180"/>
      <c r="ER94" s="180"/>
      <c r="ES94" s="180"/>
      <c r="ET94" s="180"/>
      <c r="EU94" s="180"/>
      <c r="EV94" s="179" t="s">
        <v>309</v>
      </c>
      <c r="EW94" s="181"/>
      <c r="EX94" s="181"/>
      <c r="EY94" s="181"/>
      <c r="EZ94" s="181"/>
      <c r="FA94" s="181"/>
      <c r="FB94" s="181"/>
      <c r="FC94" s="181"/>
      <c r="FD94" s="181"/>
      <c r="FE94" s="181"/>
      <c r="FF94" s="181"/>
      <c r="FG94" s="181"/>
      <c r="FH94" s="181"/>
      <c r="FI94" s="181"/>
      <c r="FJ94" s="181"/>
      <c r="FK94" s="182"/>
      <c r="FL94" s="181" t="s">
        <v>294</v>
      </c>
      <c r="FM94" s="181"/>
      <c r="FN94" s="181"/>
      <c r="FO94" s="181"/>
      <c r="FP94" s="181"/>
      <c r="FQ94" s="181"/>
      <c r="FR94" s="181"/>
      <c r="FS94" s="181"/>
      <c r="FT94" s="181"/>
      <c r="FU94" s="181"/>
      <c r="FV94" s="181"/>
      <c r="FW94" s="181"/>
      <c r="FX94" s="181"/>
      <c r="FY94" s="181"/>
      <c r="FZ94" s="181"/>
      <c r="GA94" s="181"/>
      <c r="GB94" s="181"/>
      <c r="GC94" s="181"/>
      <c r="GD94" s="181"/>
      <c r="GE94" s="182"/>
      <c r="GF94" s="17"/>
      <c r="GG94" s="17"/>
      <c r="GH94" s="17"/>
      <c r="GI94" s="17"/>
      <c r="GJ94" s="17"/>
      <c r="GK94" s="17"/>
      <c r="GL94" s="17"/>
      <c r="GM94" s="17"/>
    </row>
    <row r="95" spans="1:195" ht="15" hidden="1">
      <c r="A95" s="171">
        <v>1</v>
      </c>
      <c r="B95" s="171"/>
      <c r="C95" s="171"/>
      <c r="D95" s="171"/>
      <c r="E95" s="171"/>
      <c r="F95" s="179">
        <v>2</v>
      </c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79">
        <v>3</v>
      </c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79">
        <v>4</v>
      </c>
      <c r="BE95" s="181"/>
      <c r="BF95" s="181"/>
      <c r="BG95" s="181"/>
      <c r="BH95" s="181"/>
      <c r="BI95" s="181"/>
      <c r="BJ95" s="181"/>
      <c r="BK95" s="181"/>
      <c r="BL95" s="181"/>
      <c r="BM95" s="182"/>
      <c r="BN95" s="179">
        <v>5</v>
      </c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2"/>
      <c r="CD95" s="179">
        <v>6</v>
      </c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71">
        <v>7</v>
      </c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81">
        <v>8</v>
      </c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2"/>
      <c r="DN95" s="179">
        <v>9</v>
      </c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2"/>
      <c r="ED95" s="179">
        <v>10</v>
      </c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79">
        <v>11</v>
      </c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2"/>
      <c r="FL95" s="181">
        <v>12</v>
      </c>
      <c r="FM95" s="181"/>
      <c r="FN95" s="181"/>
      <c r="FO95" s="181"/>
      <c r="FP95" s="181"/>
      <c r="FQ95" s="181"/>
      <c r="FR95" s="181"/>
      <c r="FS95" s="181"/>
      <c r="FT95" s="181"/>
      <c r="FU95" s="181"/>
      <c r="FV95" s="181"/>
      <c r="FW95" s="181"/>
      <c r="FX95" s="181"/>
      <c r="FY95" s="181"/>
      <c r="FZ95" s="181"/>
      <c r="GA95" s="181"/>
      <c r="GB95" s="181"/>
      <c r="GC95" s="181"/>
      <c r="GD95" s="181"/>
      <c r="GE95" s="182"/>
      <c r="GF95" s="17"/>
      <c r="GG95" s="17"/>
      <c r="GH95" s="17"/>
      <c r="GI95" s="17"/>
      <c r="GJ95" s="17"/>
      <c r="GK95" s="17"/>
      <c r="GL95" s="17"/>
      <c r="GM95" s="17"/>
    </row>
    <row r="96" spans="1:195" ht="12.75" hidden="1">
      <c r="A96" s="171">
        <v>1</v>
      </c>
      <c r="B96" s="171"/>
      <c r="C96" s="171"/>
      <c r="D96" s="171"/>
      <c r="E96" s="171"/>
      <c r="F96" s="179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79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79"/>
      <c r="BE96" s="180"/>
      <c r="BF96" s="180"/>
      <c r="BG96" s="180"/>
      <c r="BH96" s="180"/>
      <c r="BI96" s="180"/>
      <c r="BJ96" s="180"/>
      <c r="BK96" s="180"/>
      <c r="BL96" s="180"/>
      <c r="BM96" s="195"/>
      <c r="BN96" s="179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0"/>
      <c r="CB96" s="180"/>
      <c r="CC96" s="195"/>
      <c r="CD96" s="179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2"/>
      <c r="DN96" s="179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180"/>
      <c r="EA96" s="180"/>
      <c r="EB96" s="180"/>
      <c r="EC96" s="195"/>
      <c r="ED96" s="179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96"/>
      <c r="EW96" s="180"/>
      <c r="EX96" s="180"/>
      <c r="EY96" s="180"/>
      <c r="EZ96" s="180"/>
      <c r="FA96" s="180"/>
      <c r="FB96" s="180"/>
      <c r="FC96" s="180"/>
      <c r="FD96" s="180"/>
      <c r="FE96" s="180"/>
      <c r="FF96" s="180"/>
      <c r="FG96" s="180"/>
      <c r="FH96" s="180"/>
      <c r="FI96" s="180"/>
      <c r="FJ96" s="180"/>
      <c r="FK96" s="195"/>
      <c r="FL96" s="180"/>
      <c r="FM96" s="180"/>
      <c r="FN96" s="180"/>
      <c r="FO96" s="180"/>
      <c r="FP96" s="180"/>
      <c r="FQ96" s="180"/>
      <c r="FR96" s="180"/>
      <c r="FS96" s="180"/>
      <c r="FT96" s="180"/>
      <c r="FU96" s="180"/>
      <c r="FV96" s="180"/>
      <c r="FW96" s="180"/>
      <c r="FX96" s="180"/>
      <c r="FY96" s="180"/>
      <c r="FZ96" s="180"/>
      <c r="GA96" s="180"/>
      <c r="GB96" s="180"/>
      <c r="GC96" s="180"/>
      <c r="GD96" s="180"/>
      <c r="GE96" s="195"/>
      <c r="GF96" s="17"/>
      <c r="GG96" s="17"/>
      <c r="GH96" s="17"/>
      <c r="GI96" s="17"/>
      <c r="GJ96" s="17"/>
      <c r="GK96" s="17"/>
      <c r="GL96" s="17"/>
      <c r="GM96" s="17"/>
    </row>
    <row r="97" spans="1:195" ht="12.75" hidden="1">
      <c r="A97" s="171">
        <v>2</v>
      </c>
      <c r="B97" s="171"/>
      <c r="C97" s="171"/>
      <c r="D97" s="171"/>
      <c r="E97" s="171"/>
      <c r="F97" s="179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79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79"/>
      <c r="BE97" s="180"/>
      <c r="BF97" s="180"/>
      <c r="BG97" s="180"/>
      <c r="BH97" s="180"/>
      <c r="BI97" s="180"/>
      <c r="BJ97" s="180"/>
      <c r="BK97" s="180"/>
      <c r="BL97" s="180"/>
      <c r="BM97" s="195"/>
      <c r="BN97" s="179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0"/>
      <c r="CB97" s="180"/>
      <c r="CC97" s="195"/>
      <c r="CD97" s="179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2"/>
      <c r="DN97" s="179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180"/>
      <c r="EA97" s="180"/>
      <c r="EB97" s="180"/>
      <c r="EC97" s="195"/>
      <c r="ED97" s="179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96"/>
      <c r="EW97" s="180"/>
      <c r="EX97" s="180"/>
      <c r="EY97" s="180"/>
      <c r="EZ97" s="180"/>
      <c r="FA97" s="180"/>
      <c r="FB97" s="180"/>
      <c r="FC97" s="180"/>
      <c r="FD97" s="180"/>
      <c r="FE97" s="180"/>
      <c r="FF97" s="180"/>
      <c r="FG97" s="180"/>
      <c r="FH97" s="180"/>
      <c r="FI97" s="180"/>
      <c r="FJ97" s="180"/>
      <c r="FK97" s="195"/>
      <c r="FL97" s="180"/>
      <c r="FM97" s="180"/>
      <c r="FN97" s="180"/>
      <c r="FO97" s="180"/>
      <c r="FP97" s="180"/>
      <c r="FQ97" s="180"/>
      <c r="FR97" s="180"/>
      <c r="FS97" s="180"/>
      <c r="FT97" s="180"/>
      <c r="FU97" s="180"/>
      <c r="FV97" s="180"/>
      <c r="FW97" s="180"/>
      <c r="FX97" s="180"/>
      <c r="FY97" s="180"/>
      <c r="FZ97" s="180"/>
      <c r="GA97" s="180"/>
      <c r="GB97" s="180"/>
      <c r="GC97" s="180"/>
      <c r="GD97" s="180"/>
      <c r="GE97" s="195"/>
      <c r="GF97" s="17"/>
      <c r="GG97" s="17"/>
      <c r="GH97" s="17"/>
      <c r="GI97" s="17"/>
      <c r="GJ97" s="17"/>
      <c r="GK97" s="17"/>
      <c r="GL97" s="17"/>
      <c r="GM97" s="17"/>
    </row>
    <row r="98" spans="1:195" ht="12.75" hidden="1">
      <c r="A98" s="171">
        <v>3</v>
      </c>
      <c r="B98" s="171"/>
      <c r="C98" s="171"/>
      <c r="D98" s="171"/>
      <c r="E98" s="171"/>
      <c r="F98" s="179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79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79"/>
      <c r="BE98" s="180"/>
      <c r="BF98" s="180"/>
      <c r="BG98" s="180"/>
      <c r="BH98" s="180"/>
      <c r="BI98" s="180"/>
      <c r="BJ98" s="180"/>
      <c r="BK98" s="180"/>
      <c r="BL98" s="180"/>
      <c r="BM98" s="195"/>
      <c r="BN98" s="179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0"/>
      <c r="CB98" s="180"/>
      <c r="CC98" s="195"/>
      <c r="CD98" s="179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2"/>
      <c r="DN98" s="179"/>
      <c r="DO98" s="180"/>
      <c r="DP98" s="180"/>
      <c r="DQ98" s="180"/>
      <c r="DR98" s="180"/>
      <c r="DS98" s="180"/>
      <c r="DT98" s="180"/>
      <c r="DU98" s="180"/>
      <c r="DV98" s="180"/>
      <c r="DW98" s="180"/>
      <c r="DX98" s="180"/>
      <c r="DY98" s="180"/>
      <c r="DZ98" s="180"/>
      <c r="EA98" s="180"/>
      <c r="EB98" s="180"/>
      <c r="EC98" s="195"/>
      <c r="ED98" s="179"/>
      <c r="EE98" s="180"/>
      <c r="EF98" s="180"/>
      <c r="EG98" s="180"/>
      <c r="EH98" s="180"/>
      <c r="EI98" s="180"/>
      <c r="EJ98" s="180"/>
      <c r="EK98" s="180"/>
      <c r="EL98" s="180"/>
      <c r="EM98" s="180"/>
      <c r="EN98" s="180"/>
      <c r="EO98" s="180"/>
      <c r="EP98" s="180"/>
      <c r="EQ98" s="180"/>
      <c r="ER98" s="180"/>
      <c r="ES98" s="180"/>
      <c r="ET98" s="180"/>
      <c r="EU98" s="180"/>
      <c r="EV98" s="196"/>
      <c r="EW98" s="180"/>
      <c r="EX98" s="180"/>
      <c r="EY98" s="180"/>
      <c r="EZ98" s="180"/>
      <c r="FA98" s="180"/>
      <c r="FB98" s="180"/>
      <c r="FC98" s="180"/>
      <c r="FD98" s="180"/>
      <c r="FE98" s="180"/>
      <c r="FF98" s="180"/>
      <c r="FG98" s="180"/>
      <c r="FH98" s="180"/>
      <c r="FI98" s="180"/>
      <c r="FJ98" s="180"/>
      <c r="FK98" s="195"/>
      <c r="FL98" s="180"/>
      <c r="FM98" s="180"/>
      <c r="FN98" s="180"/>
      <c r="FO98" s="180"/>
      <c r="FP98" s="180"/>
      <c r="FQ98" s="180"/>
      <c r="FR98" s="180"/>
      <c r="FS98" s="180"/>
      <c r="FT98" s="180"/>
      <c r="FU98" s="180"/>
      <c r="FV98" s="180"/>
      <c r="FW98" s="180"/>
      <c r="FX98" s="180"/>
      <c r="FY98" s="180"/>
      <c r="FZ98" s="180"/>
      <c r="GA98" s="180"/>
      <c r="GB98" s="180"/>
      <c r="GC98" s="180"/>
      <c r="GD98" s="180"/>
      <c r="GE98" s="195"/>
      <c r="GF98" s="17"/>
      <c r="GG98" s="17"/>
      <c r="GH98" s="17"/>
      <c r="GI98" s="17"/>
      <c r="GJ98" s="17"/>
      <c r="GK98" s="17"/>
      <c r="GL98" s="17"/>
      <c r="GM98" s="17"/>
    </row>
    <row r="99" spans="1:195" ht="12.75" hidden="1">
      <c r="A99" s="171"/>
      <c r="B99" s="171"/>
      <c r="C99" s="171"/>
      <c r="D99" s="171"/>
      <c r="E99" s="171"/>
      <c r="F99" s="197" t="s">
        <v>73</v>
      </c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79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79"/>
      <c r="BE99" s="180"/>
      <c r="BF99" s="180"/>
      <c r="BG99" s="180"/>
      <c r="BH99" s="180"/>
      <c r="BI99" s="180"/>
      <c r="BJ99" s="180"/>
      <c r="BK99" s="180"/>
      <c r="BL99" s="180"/>
      <c r="BM99" s="195"/>
      <c r="BN99" s="179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0"/>
      <c r="CB99" s="180"/>
      <c r="CC99" s="195"/>
      <c r="CD99" s="179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2"/>
      <c r="DN99" s="179"/>
      <c r="DO99" s="180"/>
      <c r="DP99" s="180"/>
      <c r="DQ99" s="180"/>
      <c r="DR99" s="180"/>
      <c r="DS99" s="180"/>
      <c r="DT99" s="180"/>
      <c r="DU99" s="180"/>
      <c r="DV99" s="180"/>
      <c r="DW99" s="180"/>
      <c r="DX99" s="180"/>
      <c r="DY99" s="180"/>
      <c r="DZ99" s="180"/>
      <c r="EA99" s="180"/>
      <c r="EB99" s="180"/>
      <c r="EC99" s="195"/>
      <c r="ED99" s="179"/>
      <c r="EE99" s="180"/>
      <c r="EF99" s="180"/>
      <c r="EG99" s="180"/>
      <c r="EH99" s="180"/>
      <c r="EI99" s="180"/>
      <c r="EJ99" s="180"/>
      <c r="EK99" s="180"/>
      <c r="EL99" s="180"/>
      <c r="EM99" s="180"/>
      <c r="EN99" s="180"/>
      <c r="EO99" s="180"/>
      <c r="EP99" s="180"/>
      <c r="EQ99" s="180"/>
      <c r="ER99" s="180"/>
      <c r="ES99" s="180"/>
      <c r="ET99" s="180"/>
      <c r="EU99" s="180"/>
      <c r="EV99" s="196"/>
      <c r="EW99" s="180"/>
      <c r="EX99" s="180"/>
      <c r="EY99" s="180"/>
      <c r="EZ99" s="180"/>
      <c r="FA99" s="180"/>
      <c r="FB99" s="180"/>
      <c r="FC99" s="180"/>
      <c r="FD99" s="180"/>
      <c r="FE99" s="180"/>
      <c r="FF99" s="180"/>
      <c r="FG99" s="180"/>
      <c r="FH99" s="180"/>
      <c r="FI99" s="180"/>
      <c r="FJ99" s="180"/>
      <c r="FK99" s="195"/>
      <c r="FL99" s="180"/>
      <c r="FM99" s="180"/>
      <c r="FN99" s="180"/>
      <c r="FO99" s="180"/>
      <c r="FP99" s="180"/>
      <c r="FQ99" s="180"/>
      <c r="FR99" s="180"/>
      <c r="FS99" s="180"/>
      <c r="FT99" s="180"/>
      <c r="FU99" s="180"/>
      <c r="FV99" s="180"/>
      <c r="FW99" s="180"/>
      <c r="FX99" s="180"/>
      <c r="FY99" s="180"/>
      <c r="FZ99" s="180"/>
      <c r="GA99" s="180"/>
      <c r="GB99" s="180"/>
      <c r="GC99" s="180"/>
      <c r="GD99" s="180"/>
      <c r="GE99" s="195"/>
      <c r="GF99" s="17"/>
      <c r="GG99" s="17"/>
      <c r="GH99" s="17"/>
      <c r="GI99" s="17"/>
      <c r="GJ99" s="17"/>
      <c r="GK99" s="17"/>
      <c r="GL99" s="17"/>
      <c r="GM99" s="17"/>
    </row>
    <row r="100" spans="1:195" ht="29.25" customHeight="1" hidden="1">
      <c r="A100" s="222" t="s">
        <v>326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223"/>
      <c r="DU100" s="223"/>
      <c r="DV100" s="223"/>
      <c r="DW100" s="223"/>
      <c r="DX100" s="223"/>
      <c r="DY100" s="223"/>
      <c r="DZ100" s="223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223"/>
      <c r="EW100" s="223"/>
      <c r="EX100" s="223"/>
      <c r="EY100" s="223"/>
      <c r="EZ100" s="223"/>
      <c r="FA100" s="223"/>
      <c r="FB100" s="223"/>
      <c r="FC100" s="223"/>
      <c r="FD100" s="223"/>
      <c r="FE100" s="223"/>
      <c r="FF100" s="223"/>
      <c r="FG100" s="223"/>
      <c r="FH100" s="223"/>
      <c r="FI100" s="223"/>
      <c r="FJ100" s="223"/>
      <c r="FK100" s="223"/>
      <c r="FL100" s="223"/>
      <c r="FM100" s="223"/>
      <c r="FN100" s="223"/>
      <c r="FO100" s="223"/>
      <c r="FP100" s="223"/>
      <c r="FQ100" s="223"/>
      <c r="FR100" s="223"/>
      <c r="FS100" s="223"/>
      <c r="FT100" s="223"/>
      <c r="FU100" s="223"/>
      <c r="FV100" s="223"/>
      <c r="FW100" s="223"/>
      <c r="FX100" s="223"/>
      <c r="FY100" s="223"/>
      <c r="FZ100" s="223"/>
      <c r="GA100" s="223"/>
      <c r="GB100" s="223"/>
      <c r="GC100" s="223"/>
      <c r="GD100" s="223"/>
      <c r="GE100" s="223"/>
      <c r="GF100" s="17"/>
      <c r="GG100" s="17"/>
      <c r="GH100" s="17"/>
      <c r="GI100" s="17"/>
      <c r="GJ100" s="17"/>
      <c r="GK100" s="17"/>
      <c r="GL100" s="17"/>
      <c r="GM100" s="17"/>
    </row>
    <row r="101" spans="1:195" ht="15" hidden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</row>
    <row r="102" spans="1:195" ht="12" hidden="1">
      <c r="A102" s="187" t="s">
        <v>327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7"/>
      <c r="DE102" s="187"/>
      <c r="DF102" s="187"/>
      <c r="DG102" s="187"/>
      <c r="DH102" s="187"/>
      <c r="DI102" s="187"/>
      <c r="DJ102" s="187"/>
      <c r="DK102" s="187"/>
      <c r="DL102" s="187"/>
      <c r="DM102" s="187"/>
      <c r="DN102" s="187"/>
      <c r="DO102" s="187"/>
      <c r="DP102" s="187"/>
      <c r="DQ102" s="187"/>
      <c r="DR102" s="187"/>
      <c r="DS102" s="187"/>
      <c r="DT102" s="187"/>
      <c r="DU102" s="187"/>
      <c r="DV102" s="187"/>
      <c r="DW102" s="187"/>
      <c r="DX102" s="187"/>
      <c r="DY102" s="187"/>
      <c r="DZ102" s="187"/>
      <c r="EA102" s="187"/>
      <c r="EB102" s="187"/>
      <c r="EC102" s="187"/>
      <c r="ED102" s="187"/>
      <c r="EE102" s="187"/>
      <c r="EF102" s="187"/>
      <c r="EG102" s="187"/>
      <c r="EH102" s="187"/>
      <c r="EI102" s="187"/>
      <c r="EJ102" s="187"/>
      <c r="EK102" s="187"/>
      <c r="EL102" s="187"/>
      <c r="EM102" s="187"/>
      <c r="EN102" s="187"/>
      <c r="EO102" s="187"/>
      <c r="EP102" s="187"/>
      <c r="EQ102" s="187"/>
      <c r="ER102" s="187"/>
      <c r="ES102" s="187"/>
      <c r="ET102" s="187"/>
      <c r="EU102" s="187"/>
      <c r="EV102" s="187"/>
      <c r="EW102" s="187"/>
      <c r="EX102" s="187"/>
      <c r="EY102" s="187"/>
      <c r="EZ102" s="187"/>
      <c r="FA102" s="187"/>
      <c r="FB102" s="187"/>
      <c r="FC102" s="187"/>
      <c r="FD102" s="187"/>
      <c r="FE102" s="187"/>
      <c r="FF102" s="187"/>
      <c r="FG102" s="187"/>
      <c r="FH102" s="187"/>
      <c r="FI102" s="187"/>
      <c r="FJ102" s="187"/>
      <c r="FK102" s="187"/>
      <c r="FL102" s="187"/>
      <c r="FM102" s="187"/>
      <c r="FN102" s="187"/>
      <c r="FO102" s="187"/>
      <c r="FP102" s="187"/>
      <c r="FQ102" s="187"/>
      <c r="FR102" s="187"/>
      <c r="FS102" s="187"/>
      <c r="FT102" s="187"/>
      <c r="FU102" s="187"/>
      <c r="FV102" s="187"/>
      <c r="FW102" s="187"/>
      <c r="FX102" s="187"/>
      <c r="FY102" s="187"/>
      <c r="FZ102" s="187"/>
      <c r="GA102" s="187"/>
      <c r="GB102" s="187"/>
      <c r="GC102" s="187"/>
      <c r="GD102" s="187"/>
      <c r="GE102" s="187"/>
      <c r="GF102" s="17"/>
      <c r="GG102" s="17"/>
      <c r="GH102" s="17"/>
      <c r="GI102" s="17"/>
      <c r="GJ102" s="17"/>
      <c r="GK102" s="17"/>
      <c r="GL102" s="17"/>
      <c r="GM102" s="17"/>
    </row>
    <row r="103" spans="188:195" ht="15" hidden="1">
      <c r="GF103" s="17"/>
      <c r="GG103" s="17"/>
      <c r="GH103" s="17"/>
      <c r="GI103" s="17"/>
      <c r="GJ103" s="17"/>
      <c r="GK103" s="17"/>
      <c r="GL103" s="17"/>
      <c r="GM103" s="17"/>
    </row>
    <row r="104" spans="1:195" ht="27.75" customHeight="1" hidden="1">
      <c r="A104" s="171" t="s">
        <v>283</v>
      </c>
      <c r="B104" s="171"/>
      <c r="C104" s="171"/>
      <c r="D104" s="171"/>
      <c r="E104" s="171"/>
      <c r="F104" s="179" t="s">
        <v>0</v>
      </c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1"/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1"/>
      <c r="EE104" s="181"/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2"/>
      <c r="ES104" s="179" t="s">
        <v>301</v>
      </c>
      <c r="ET104" s="181"/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1"/>
      <c r="FK104" s="181"/>
      <c r="FL104" s="181"/>
      <c r="FM104" s="181"/>
      <c r="FN104" s="181"/>
      <c r="FO104" s="181"/>
      <c r="FP104" s="181"/>
      <c r="FQ104" s="181"/>
      <c r="FR104" s="181"/>
      <c r="FS104" s="181"/>
      <c r="FT104" s="181"/>
      <c r="FU104" s="181"/>
      <c r="FV104" s="181"/>
      <c r="FW104" s="181"/>
      <c r="FX104" s="181"/>
      <c r="FY104" s="181"/>
      <c r="FZ104" s="181"/>
      <c r="GA104" s="181"/>
      <c r="GB104" s="181"/>
      <c r="GC104" s="181"/>
      <c r="GD104" s="181"/>
      <c r="GE104" s="182"/>
      <c r="GF104" s="17"/>
      <c r="GG104" s="17"/>
      <c r="GH104" s="17"/>
      <c r="GI104" s="17"/>
      <c r="GJ104" s="17"/>
      <c r="GK104" s="17"/>
      <c r="GL104" s="17"/>
      <c r="GM104" s="17"/>
    </row>
    <row r="105" spans="1:195" ht="12.75" customHeight="1" hidden="1">
      <c r="A105" s="171">
        <v>1</v>
      </c>
      <c r="B105" s="171"/>
      <c r="C105" s="171"/>
      <c r="D105" s="171"/>
      <c r="E105" s="171"/>
      <c r="F105" s="179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2"/>
      <c r="ES105" s="179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1"/>
      <c r="FE105" s="181"/>
      <c r="FF105" s="181"/>
      <c r="FG105" s="181"/>
      <c r="FH105" s="181"/>
      <c r="FI105" s="181"/>
      <c r="FJ105" s="181"/>
      <c r="FK105" s="181"/>
      <c r="FL105" s="181"/>
      <c r="FM105" s="181"/>
      <c r="FN105" s="181"/>
      <c r="FO105" s="181"/>
      <c r="FP105" s="181"/>
      <c r="FQ105" s="181"/>
      <c r="FR105" s="181"/>
      <c r="FS105" s="181"/>
      <c r="FT105" s="181"/>
      <c r="FU105" s="181"/>
      <c r="FV105" s="181"/>
      <c r="FW105" s="181"/>
      <c r="FX105" s="181"/>
      <c r="FY105" s="181"/>
      <c r="FZ105" s="181"/>
      <c r="GA105" s="181"/>
      <c r="GB105" s="181"/>
      <c r="GC105" s="181"/>
      <c r="GD105" s="181"/>
      <c r="GE105" s="182"/>
      <c r="GF105" s="17"/>
      <c r="GG105" s="17"/>
      <c r="GH105" s="17"/>
      <c r="GI105" s="17"/>
      <c r="GJ105" s="17"/>
      <c r="GK105" s="17"/>
      <c r="GL105" s="17"/>
      <c r="GM105" s="17"/>
    </row>
    <row r="106" spans="1:195" ht="15" hidden="1">
      <c r="A106" s="171">
        <v>2</v>
      </c>
      <c r="B106" s="171"/>
      <c r="C106" s="171"/>
      <c r="D106" s="171"/>
      <c r="E106" s="171"/>
      <c r="F106" s="179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  <c r="CW106" s="181"/>
      <c r="CX106" s="181"/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2"/>
      <c r="ES106" s="179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  <c r="FH106" s="181"/>
      <c r="FI106" s="181"/>
      <c r="FJ106" s="181"/>
      <c r="FK106" s="181"/>
      <c r="FL106" s="181"/>
      <c r="FM106" s="181"/>
      <c r="FN106" s="181"/>
      <c r="FO106" s="181"/>
      <c r="FP106" s="181"/>
      <c r="FQ106" s="181"/>
      <c r="FR106" s="181"/>
      <c r="FS106" s="181"/>
      <c r="FT106" s="181"/>
      <c r="FU106" s="181"/>
      <c r="FV106" s="181"/>
      <c r="FW106" s="181"/>
      <c r="FX106" s="181"/>
      <c r="FY106" s="181"/>
      <c r="FZ106" s="181"/>
      <c r="GA106" s="181"/>
      <c r="GB106" s="181"/>
      <c r="GC106" s="181"/>
      <c r="GD106" s="181"/>
      <c r="GE106" s="182"/>
      <c r="GF106" s="17"/>
      <c r="GG106" s="17"/>
      <c r="GH106" s="17"/>
      <c r="GI106" s="17"/>
      <c r="GJ106" s="17"/>
      <c r="GK106" s="17"/>
      <c r="GL106" s="17"/>
      <c r="GM106" s="17"/>
    </row>
    <row r="107" spans="1:195" ht="15" hidden="1">
      <c r="A107" s="200" t="s">
        <v>73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4"/>
      <c r="ES107" s="179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  <c r="FH107" s="181"/>
      <c r="FI107" s="181"/>
      <c r="FJ107" s="181"/>
      <c r="FK107" s="181"/>
      <c r="FL107" s="181"/>
      <c r="FM107" s="181"/>
      <c r="FN107" s="181"/>
      <c r="FO107" s="181"/>
      <c r="FP107" s="181"/>
      <c r="FQ107" s="181"/>
      <c r="FR107" s="181"/>
      <c r="FS107" s="181"/>
      <c r="FT107" s="181"/>
      <c r="FU107" s="181"/>
      <c r="FV107" s="181"/>
      <c r="FW107" s="181"/>
      <c r="FX107" s="181"/>
      <c r="FY107" s="181"/>
      <c r="FZ107" s="181"/>
      <c r="GA107" s="181"/>
      <c r="GB107" s="181"/>
      <c r="GC107" s="181"/>
      <c r="GD107" s="181"/>
      <c r="GE107" s="182"/>
      <c r="GF107" s="17"/>
      <c r="GG107" s="17"/>
      <c r="GH107" s="17"/>
      <c r="GI107" s="17"/>
      <c r="GJ107" s="17"/>
      <c r="GK107" s="17"/>
      <c r="GL107" s="17"/>
      <c r="GM107" s="17"/>
    </row>
    <row r="108" spans="1:195" ht="22.5" customHeight="1" hidden="1">
      <c r="A108" s="222" t="s">
        <v>328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3"/>
      <c r="CL108" s="223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223"/>
      <c r="CZ108" s="223"/>
      <c r="DA108" s="223"/>
      <c r="DB108" s="223"/>
      <c r="DC108" s="223"/>
      <c r="DD108" s="223"/>
      <c r="DE108" s="223"/>
      <c r="DF108" s="223"/>
      <c r="DG108" s="223"/>
      <c r="DH108" s="223"/>
      <c r="DI108" s="223"/>
      <c r="DJ108" s="223"/>
      <c r="DK108" s="223"/>
      <c r="DL108" s="223"/>
      <c r="DM108" s="223"/>
      <c r="DN108" s="223"/>
      <c r="DO108" s="223"/>
      <c r="DP108" s="223"/>
      <c r="DQ108" s="223"/>
      <c r="DR108" s="223"/>
      <c r="DS108" s="223"/>
      <c r="DT108" s="223"/>
      <c r="DU108" s="223"/>
      <c r="DV108" s="223"/>
      <c r="DW108" s="223"/>
      <c r="DX108" s="223"/>
      <c r="DY108" s="223"/>
      <c r="DZ108" s="223"/>
      <c r="EA108" s="223"/>
      <c r="EB108" s="223"/>
      <c r="EC108" s="223"/>
      <c r="ED108" s="223"/>
      <c r="EE108" s="223"/>
      <c r="EF108" s="223"/>
      <c r="EG108" s="223"/>
      <c r="EH108" s="223"/>
      <c r="EI108" s="223"/>
      <c r="EJ108" s="223"/>
      <c r="EK108" s="223"/>
      <c r="EL108" s="223"/>
      <c r="EM108" s="223"/>
      <c r="EN108" s="223"/>
      <c r="EO108" s="223"/>
      <c r="EP108" s="223"/>
      <c r="EQ108" s="223"/>
      <c r="ER108" s="223"/>
      <c r="ES108" s="223"/>
      <c r="ET108" s="223"/>
      <c r="EU108" s="223"/>
      <c r="EV108" s="223"/>
      <c r="EW108" s="223"/>
      <c r="EX108" s="223"/>
      <c r="EY108" s="223"/>
      <c r="EZ108" s="223"/>
      <c r="FA108" s="223"/>
      <c r="FB108" s="223"/>
      <c r="FC108" s="223"/>
      <c r="FD108" s="223"/>
      <c r="FE108" s="223"/>
      <c r="FF108" s="223"/>
      <c r="FG108" s="223"/>
      <c r="FH108" s="223"/>
      <c r="FI108" s="223"/>
      <c r="FJ108" s="223"/>
      <c r="FK108" s="223"/>
      <c r="FL108" s="223"/>
      <c r="FM108" s="223"/>
      <c r="FN108" s="223"/>
      <c r="FO108" s="223"/>
      <c r="FP108" s="223"/>
      <c r="FQ108" s="223"/>
      <c r="FR108" s="223"/>
      <c r="FS108" s="223"/>
      <c r="FT108" s="223"/>
      <c r="FU108" s="223"/>
      <c r="FV108" s="223"/>
      <c r="FW108" s="223"/>
      <c r="FX108" s="223"/>
      <c r="FY108" s="223"/>
      <c r="FZ108" s="223"/>
      <c r="GA108" s="223"/>
      <c r="GB108" s="223"/>
      <c r="GC108" s="223"/>
      <c r="GD108" s="223"/>
      <c r="GE108" s="223"/>
      <c r="GF108" s="17"/>
      <c r="GG108" s="17"/>
      <c r="GH108" s="17"/>
      <c r="GI108" s="17"/>
      <c r="GJ108" s="17"/>
      <c r="GK108" s="17"/>
      <c r="GL108" s="17"/>
      <c r="GM108" s="17"/>
    </row>
    <row r="109" spans="1:195" ht="12.75" hidden="1">
      <c r="A109" s="214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 s="215"/>
      <c r="FH109" s="215"/>
      <c r="FI109" s="215"/>
      <c r="FJ109" s="215"/>
      <c r="FK109" s="215"/>
      <c r="FL109" s="215"/>
      <c r="FM109" s="215"/>
      <c r="FN109" s="215"/>
      <c r="FO109" s="215"/>
      <c r="FP109" s="215"/>
      <c r="FQ109" s="215"/>
      <c r="FR109" s="215"/>
      <c r="FS109" s="215"/>
      <c r="FT109" s="215"/>
      <c r="FU109" s="215"/>
      <c r="FV109" s="215"/>
      <c r="FW109" s="215"/>
      <c r="FX109" s="215"/>
      <c r="FY109" s="215"/>
      <c r="FZ109" s="215"/>
      <c r="GA109" s="215"/>
      <c r="GB109" s="215"/>
      <c r="GC109" s="215"/>
      <c r="GD109" s="215"/>
      <c r="GE109" s="215"/>
      <c r="GF109" s="17"/>
      <c r="GG109" s="17"/>
      <c r="GH109" s="17"/>
      <c r="GI109" s="17"/>
      <c r="GJ109" s="17"/>
      <c r="GK109" s="17"/>
      <c r="GL109" s="17"/>
      <c r="GM109" s="17"/>
    </row>
    <row r="110" spans="1:195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</row>
    <row r="111" spans="1:195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</row>
    <row r="112" spans="1:195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</row>
    <row r="113" spans="1:195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</row>
    <row r="114" spans="1:195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</row>
    <row r="115" spans="1:195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</row>
    <row r="116" spans="1:195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</row>
    <row r="117" spans="1:195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</row>
    <row r="118" spans="1:195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</row>
    <row r="119" spans="1:195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</row>
    <row r="120" spans="1:195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</row>
    <row r="121" spans="1:195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</row>
    <row r="122" spans="1:195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</row>
    <row r="123" spans="1:195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</row>
    <row r="124" spans="1:195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</row>
    <row r="125" spans="1:195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</row>
    <row r="126" spans="1:195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</row>
    <row r="127" spans="1:195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</row>
    <row r="128" spans="1:195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</row>
    <row r="129" spans="1:195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</row>
    <row r="130" spans="1:195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</row>
    <row r="131" spans="1:195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</row>
    <row r="132" spans="1:195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</row>
    <row r="133" spans="1:195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</row>
    <row r="134" spans="1:195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</row>
    <row r="135" spans="1:195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</row>
    <row r="136" spans="1:195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</row>
    <row r="137" spans="1:195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</row>
    <row r="138" spans="1:195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</row>
    <row r="139" spans="1:195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</row>
    <row r="140" spans="1:195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</row>
    <row r="141" spans="1:195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</row>
    <row r="142" spans="1:195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</row>
    <row r="143" spans="1:195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</row>
    <row r="144" spans="1:195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</row>
    <row r="145" spans="1:195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</row>
    <row r="146" spans="1:195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</row>
    <row r="147" spans="1:195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</row>
    <row r="148" spans="1:195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</row>
    <row r="149" spans="1:195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</row>
    <row r="150" spans="1:195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</row>
    <row r="151" spans="1:195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</row>
    <row r="152" spans="1:195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</row>
    <row r="153" spans="1:195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</row>
    <row r="154" spans="1:195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</row>
    <row r="155" spans="1:195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</row>
    <row r="156" spans="1:195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</row>
    <row r="157" spans="1:195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</row>
    <row r="158" spans="1:195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</row>
    <row r="159" spans="1:195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</row>
    <row r="160" spans="1:195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</row>
    <row r="161" spans="1:195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</row>
    <row r="162" spans="1:195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</row>
    <row r="163" spans="1:195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</row>
    <row r="164" spans="1:195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</row>
    <row r="165" spans="1:195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</row>
    <row r="166" spans="1:195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</row>
    <row r="167" spans="1:195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</row>
    <row r="168" spans="1:195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</row>
    <row r="169" spans="1:195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</row>
    <row r="170" spans="1:195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</row>
    <row r="171" spans="1:195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</row>
    <row r="172" spans="1:195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</row>
    <row r="173" spans="1:195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</row>
    <row r="174" spans="1:195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</row>
    <row r="175" spans="1:195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</row>
    <row r="176" spans="1:195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</row>
    <row r="177" spans="1:195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</row>
    <row r="178" spans="1:195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</row>
    <row r="179" spans="1:195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</row>
    <row r="180" spans="1:195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</row>
    <row r="181" spans="1:195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</row>
    <row r="182" spans="1:195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</row>
    <row r="183" spans="1:195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</row>
    <row r="184" spans="1:195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</row>
    <row r="185" spans="1:195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</row>
    <row r="186" spans="1:195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</row>
    <row r="187" spans="1:195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</row>
    <row r="188" spans="1:195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</row>
    <row r="189" spans="1:195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</row>
    <row r="190" spans="1:195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</row>
    <row r="191" spans="1:195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</row>
    <row r="192" spans="1:195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</row>
    <row r="193" spans="1:195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</row>
    <row r="194" spans="1:195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</row>
    <row r="195" spans="1:195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</row>
    <row r="196" spans="1:195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</row>
    <row r="197" spans="1:195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</row>
    <row r="198" spans="1:195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</row>
    <row r="199" spans="1:195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</row>
    <row r="200" spans="1:195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</row>
    <row r="201" spans="1:195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</row>
    <row r="202" spans="1:195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</row>
    <row r="203" spans="1:195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</row>
    <row r="204" spans="1:195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</row>
    <row r="205" spans="1:195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</row>
    <row r="206" spans="1:195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</row>
    <row r="207" spans="1:195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</row>
    <row r="208" spans="1:195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</row>
    <row r="209" spans="1:195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</row>
    <row r="210" spans="1:195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</row>
    <row r="211" spans="1:195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</row>
    <row r="212" spans="1:195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</row>
    <row r="213" spans="1:195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</row>
    <row r="214" spans="1:195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</row>
    <row r="215" spans="1:195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</row>
    <row r="216" spans="1:195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</row>
    <row r="217" spans="1:195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</row>
    <row r="218" spans="1:195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</row>
    <row r="219" spans="1:195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</row>
    <row r="220" spans="1:195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</row>
    <row r="221" spans="1:195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</row>
    <row r="222" spans="1:195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</row>
    <row r="223" spans="1:195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</row>
    <row r="224" spans="1:195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</row>
    <row r="225" spans="1:195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</row>
    <row r="226" spans="1:195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</row>
    <row r="227" spans="1:195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</row>
    <row r="228" spans="1:195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</row>
    <row r="229" spans="1:195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</row>
    <row r="230" spans="1:195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</row>
    <row r="231" spans="1:195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</row>
    <row r="232" spans="1:195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</row>
    <row r="233" spans="1:195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</row>
    <row r="234" spans="1:195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</row>
    <row r="235" spans="1:195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</row>
    <row r="236" spans="1:195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</row>
    <row r="237" spans="1:195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</row>
    <row r="238" spans="1:195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</row>
    <row r="239" spans="1:195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</row>
    <row r="240" spans="1:195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</row>
    <row r="241" spans="1:195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</row>
    <row r="242" spans="1:195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</row>
    <row r="243" spans="1:195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</row>
    <row r="244" spans="1:195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</row>
    <row r="245" spans="1:195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</row>
    <row r="246" spans="1:195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</row>
    <row r="247" spans="1:195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</row>
    <row r="248" spans="1:195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</row>
    <row r="249" spans="1:195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</row>
    <row r="250" spans="1:195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</row>
    <row r="251" spans="1:195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</row>
    <row r="252" spans="1:195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</row>
    <row r="253" spans="1:195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</row>
    <row r="254" spans="1:195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</row>
    <row r="255" spans="1:195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</row>
    <row r="256" spans="1:195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</row>
    <row r="257" spans="1:195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</row>
    <row r="258" spans="1:195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</row>
    <row r="259" spans="1:195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</row>
    <row r="260" spans="1:195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</row>
    <row r="261" spans="1:195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</row>
    <row r="262" spans="1:195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</row>
    <row r="263" spans="1:195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</row>
    <row r="264" spans="1:195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</row>
    <row r="265" spans="1:195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</row>
    <row r="266" spans="1:195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</row>
    <row r="267" spans="1:195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</row>
    <row r="268" spans="1:195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</row>
    <row r="269" spans="1:195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</row>
    <row r="270" spans="1:195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</row>
    <row r="271" spans="1:195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</row>
    <row r="272" spans="1:195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</row>
    <row r="273" spans="1:195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</row>
    <row r="274" spans="1:195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</row>
    <row r="275" spans="1:195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</row>
    <row r="276" spans="1:195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</row>
    <row r="277" spans="1:195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</row>
    <row r="278" spans="1:195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</row>
    <row r="279" spans="1:195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</row>
    <row r="280" spans="1:195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</row>
    <row r="281" spans="1:195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</row>
    <row r="282" spans="1:195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</row>
    <row r="283" spans="1:195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</row>
    <row r="284" spans="1:195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</row>
    <row r="285" spans="1:195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</row>
    <row r="286" spans="1:195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</row>
    <row r="287" spans="1:195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</row>
    <row r="288" spans="1:195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</row>
    <row r="289" spans="1:195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</row>
    <row r="290" spans="1:195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</row>
    <row r="291" spans="1:195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</row>
    <row r="292" spans="1:195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</row>
    <row r="293" spans="1:195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</row>
    <row r="294" spans="1:195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</row>
    <row r="295" spans="1:195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</row>
    <row r="296" spans="1:195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</row>
    <row r="297" spans="1:195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</row>
    <row r="298" spans="1:195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</row>
    <row r="299" spans="1:195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</row>
    <row r="300" spans="1:195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</row>
    <row r="301" spans="1:195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</row>
    <row r="302" spans="1:195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</row>
    <row r="303" spans="1:195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</row>
    <row r="304" spans="1:195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</row>
    <row r="305" spans="1:195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</row>
    <row r="306" spans="1:195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</row>
    <row r="307" spans="1:195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</row>
    <row r="308" spans="1:195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</row>
    <row r="309" spans="1:195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</row>
    <row r="310" spans="1:195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</row>
    <row r="311" spans="1:195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</row>
    <row r="312" spans="1:195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</row>
    <row r="313" spans="1:195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</row>
    <row r="314" spans="1:195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</row>
    <row r="315" spans="1:195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</row>
    <row r="316" spans="1:195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</row>
    <row r="317" spans="1:195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</row>
    <row r="318" spans="1:195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</row>
    <row r="319" spans="1:195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</row>
    <row r="320" spans="1:195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</row>
    <row r="321" spans="1:195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</row>
    <row r="322" spans="1:195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</row>
    <row r="323" spans="1:195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</row>
    <row r="324" spans="1:195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</row>
    <row r="325" spans="1:195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</row>
    <row r="326" spans="1:195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</row>
    <row r="327" spans="1:195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</row>
    <row r="328" spans="1:195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</row>
    <row r="329" spans="1:195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</row>
    <row r="330" spans="1:195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</row>
    <row r="331" spans="1:195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</row>
    <row r="332" spans="1:195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</row>
    <row r="333" spans="1:195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</row>
    <row r="334" spans="1:195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</row>
    <row r="335" spans="1:195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</row>
    <row r="336" spans="1:195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</row>
    <row r="337" spans="1:195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</row>
    <row r="338" spans="1:195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</row>
    <row r="339" spans="1:195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</row>
    <row r="340" spans="1:195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</row>
    <row r="341" spans="1:195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</row>
    <row r="342" spans="1:195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</row>
  </sheetData>
  <mergeCells count="356">
    <mergeCell ref="A109:GE109"/>
    <mergeCell ref="A106:E106"/>
    <mergeCell ref="F106:ER106"/>
    <mergeCell ref="ES106:GE106"/>
    <mergeCell ref="A107:ER107"/>
    <mergeCell ref="ES107:GE107"/>
    <mergeCell ref="A108:GE108"/>
    <mergeCell ref="A100:GE100"/>
    <mergeCell ref="A102:GE102"/>
    <mergeCell ref="A104:E104"/>
    <mergeCell ref="F104:ER104"/>
    <mergeCell ref="ES104:GE104"/>
    <mergeCell ref="A105:E105"/>
    <mergeCell ref="F105:ER105"/>
    <mergeCell ref="ES105:GE105"/>
    <mergeCell ref="CQ99:DA99"/>
    <mergeCell ref="DB99:DM99"/>
    <mergeCell ref="DN99:EC99"/>
    <mergeCell ref="ED99:EU99"/>
    <mergeCell ref="EV99:FK99"/>
    <mergeCell ref="FL99:GE99"/>
    <mergeCell ref="A99:E99"/>
    <mergeCell ref="F99:AQ99"/>
    <mergeCell ref="AR99:BC99"/>
    <mergeCell ref="BD99:BM99"/>
    <mergeCell ref="BN99:CC99"/>
    <mergeCell ref="CD99:CP99"/>
    <mergeCell ref="CQ98:DA98"/>
    <mergeCell ref="DB98:DM98"/>
    <mergeCell ref="DN98:EC98"/>
    <mergeCell ref="ED98:EU98"/>
    <mergeCell ref="EV98:FK98"/>
    <mergeCell ref="FL98:GE98"/>
    <mergeCell ref="A98:E98"/>
    <mergeCell ref="F98:AQ98"/>
    <mergeCell ref="AR98:BC98"/>
    <mergeCell ref="BD98:BM98"/>
    <mergeCell ref="BN98:CC98"/>
    <mergeCell ref="CD98:CP98"/>
    <mergeCell ref="CQ97:DA97"/>
    <mergeCell ref="DB97:DM97"/>
    <mergeCell ref="DN97:EC97"/>
    <mergeCell ref="ED97:EU97"/>
    <mergeCell ref="EV97:FK97"/>
    <mergeCell ref="FL97:GE97"/>
    <mergeCell ref="A97:E97"/>
    <mergeCell ref="F97:AQ97"/>
    <mergeCell ref="AR97:BC97"/>
    <mergeCell ref="BD97:BM97"/>
    <mergeCell ref="BN97:CC97"/>
    <mergeCell ref="CD97:CP97"/>
    <mergeCell ref="CQ96:DA96"/>
    <mergeCell ref="DB96:DM96"/>
    <mergeCell ref="DN96:EC96"/>
    <mergeCell ref="ED96:EU96"/>
    <mergeCell ref="EV96:FK96"/>
    <mergeCell ref="FL96:GE96"/>
    <mergeCell ref="A96:E96"/>
    <mergeCell ref="F96:AQ96"/>
    <mergeCell ref="AR96:BC96"/>
    <mergeCell ref="BD96:BM96"/>
    <mergeCell ref="BN96:CC96"/>
    <mergeCell ref="CD96:CP96"/>
    <mergeCell ref="CQ95:DA95"/>
    <mergeCell ref="DB95:DM95"/>
    <mergeCell ref="DN95:EC95"/>
    <mergeCell ref="ED95:EU95"/>
    <mergeCell ref="EV95:FK95"/>
    <mergeCell ref="FL95:GE95"/>
    <mergeCell ref="A95:E95"/>
    <mergeCell ref="F95:AQ95"/>
    <mergeCell ref="AR95:BC95"/>
    <mergeCell ref="BD95:BM95"/>
    <mergeCell ref="BN95:CC95"/>
    <mergeCell ref="CD95:CP95"/>
    <mergeCell ref="CQ93:DA94"/>
    <mergeCell ref="DB93:DM94"/>
    <mergeCell ref="DN93:EC94"/>
    <mergeCell ref="ED93:GE93"/>
    <mergeCell ref="ED94:EU94"/>
    <mergeCell ref="EV94:FK94"/>
    <mergeCell ref="FL94:GE94"/>
    <mergeCell ref="A88:ER88"/>
    <mergeCell ref="ES88:GE88"/>
    <mergeCell ref="A89:GE89"/>
    <mergeCell ref="A91:GE91"/>
    <mergeCell ref="A93:E94"/>
    <mergeCell ref="F93:AQ94"/>
    <mergeCell ref="AR93:BC94"/>
    <mergeCell ref="BD93:BM94"/>
    <mergeCell ref="BN93:CC94"/>
    <mergeCell ref="CD93:CP94"/>
    <mergeCell ref="A86:E86"/>
    <mergeCell ref="F86:DV86"/>
    <mergeCell ref="DW86:ER86"/>
    <mergeCell ref="ES86:GE86"/>
    <mergeCell ref="A87:E87"/>
    <mergeCell ref="F87:DV87"/>
    <mergeCell ref="DW87:ER87"/>
    <mergeCell ref="ES87:GE87"/>
    <mergeCell ref="A81:GE81"/>
    <mergeCell ref="A83:GE83"/>
    <mergeCell ref="A85:E85"/>
    <mergeCell ref="F85:DV85"/>
    <mergeCell ref="DW85:ER85"/>
    <mergeCell ref="ES85:GE85"/>
    <mergeCell ref="A79:E79"/>
    <mergeCell ref="F79:DV79"/>
    <mergeCell ref="DW79:ER79"/>
    <mergeCell ref="ES79:GE79"/>
    <mergeCell ref="A80:ER80"/>
    <mergeCell ref="ES80:GE80"/>
    <mergeCell ref="A77:E77"/>
    <mergeCell ref="F77:DV77"/>
    <mergeCell ref="DW77:ER77"/>
    <mergeCell ref="ES77:GE77"/>
    <mergeCell ref="A78:E78"/>
    <mergeCell ref="F78:DV78"/>
    <mergeCell ref="DW78:ER78"/>
    <mergeCell ref="ES78:GE78"/>
    <mergeCell ref="A72:E72"/>
    <mergeCell ref="F72:ER72"/>
    <mergeCell ref="ES72:GE72"/>
    <mergeCell ref="A73:ER73"/>
    <mergeCell ref="ES73:GE73"/>
    <mergeCell ref="A75:GE75"/>
    <mergeCell ref="A70:E70"/>
    <mergeCell ref="F70:ER70"/>
    <mergeCell ref="ES70:GE70"/>
    <mergeCell ref="A71:E71"/>
    <mergeCell ref="F71:ER71"/>
    <mergeCell ref="ES71:GE71"/>
    <mergeCell ref="A65:ER65"/>
    <mergeCell ref="ES65:GE65"/>
    <mergeCell ref="A67:GE67"/>
    <mergeCell ref="A69:E69"/>
    <mergeCell ref="F69:ER69"/>
    <mergeCell ref="ES69:GE69"/>
    <mergeCell ref="A63:E63"/>
    <mergeCell ref="F63:ER63"/>
    <mergeCell ref="ES63:GE63"/>
    <mergeCell ref="A64:E64"/>
    <mergeCell ref="F64:ER64"/>
    <mergeCell ref="ES64:GE64"/>
    <mergeCell ref="A58:ER58"/>
    <mergeCell ref="ES58:GE58"/>
    <mergeCell ref="A60:GE60"/>
    <mergeCell ref="A62:E62"/>
    <mergeCell ref="F62:ER62"/>
    <mergeCell ref="ES62:GE62"/>
    <mergeCell ref="A56:E56"/>
    <mergeCell ref="F56:ER56"/>
    <mergeCell ref="ES56:GE56"/>
    <mergeCell ref="A57:E57"/>
    <mergeCell ref="F57:ER57"/>
    <mergeCell ref="ES57:GE57"/>
    <mergeCell ref="A51:ER51"/>
    <mergeCell ref="ES51:GE51"/>
    <mergeCell ref="A53:GE53"/>
    <mergeCell ref="A55:E55"/>
    <mergeCell ref="F55:ER55"/>
    <mergeCell ref="ES55:GE55"/>
    <mergeCell ref="A49:E49"/>
    <mergeCell ref="F49:ER49"/>
    <mergeCell ref="ES49:GE49"/>
    <mergeCell ref="A50:E50"/>
    <mergeCell ref="F50:ER50"/>
    <mergeCell ref="ES50:GE50"/>
    <mergeCell ref="A42:ER42"/>
    <mergeCell ref="ES42:GE42"/>
    <mergeCell ref="A43:GE43"/>
    <mergeCell ref="A45:GE45"/>
    <mergeCell ref="A46:GE46"/>
    <mergeCell ref="A48:E48"/>
    <mergeCell ref="F48:ER48"/>
    <mergeCell ref="ES48:GE48"/>
    <mergeCell ref="A40:E40"/>
    <mergeCell ref="F40:DV40"/>
    <mergeCell ref="DW40:ER40"/>
    <mergeCell ref="ES40:GE40"/>
    <mergeCell ref="A41:E41"/>
    <mergeCell ref="F41:DV41"/>
    <mergeCell ref="DW41:ER41"/>
    <mergeCell ref="ES41:GE41"/>
    <mergeCell ref="A36:GE36"/>
    <mergeCell ref="A37:GE37"/>
    <mergeCell ref="A39:E39"/>
    <mergeCell ref="F39:DV39"/>
    <mergeCell ref="DW39:ER39"/>
    <mergeCell ref="ES39:GE39"/>
    <mergeCell ref="DB34:DM34"/>
    <mergeCell ref="DN34:EC34"/>
    <mergeCell ref="ED34:EU34"/>
    <mergeCell ref="EV34:FK34"/>
    <mergeCell ref="FL34:GE34"/>
    <mergeCell ref="A35:GE35"/>
    <mergeCell ref="A34:AQ34"/>
    <mergeCell ref="AR34:BC34"/>
    <mergeCell ref="BD34:BM34"/>
    <mergeCell ref="BN34:CC34"/>
    <mergeCell ref="CD34:CP34"/>
    <mergeCell ref="CQ34:DA34"/>
    <mergeCell ref="CQ33:DA33"/>
    <mergeCell ref="DB33:DM33"/>
    <mergeCell ref="DN33:EC33"/>
    <mergeCell ref="ED33:EU33"/>
    <mergeCell ref="EV33:FK33"/>
    <mergeCell ref="FL33:GE33"/>
    <mergeCell ref="A33:E33"/>
    <mergeCell ref="F33:AQ33"/>
    <mergeCell ref="AR33:BC33"/>
    <mergeCell ref="BD33:BM33"/>
    <mergeCell ref="BN33:CC33"/>
    <mergeCell ref="CD33:CP33"/>
    <mergeCell ref="CQ32:DA32"/>
    <mergeCell ref="DB32:DM32"/>
    <mergeCell ref="DN32:EC32"/>
    <mergeCell ref="ED32:EU32"/>
    <mergeCell ref="EV32:FK32"/>
    <mergeCell ref="FL32:GE32"/>
    <mergeCell ref="A32:E32"/>
    <mergeCell ref="F32:AQ32"/>
    <mergeCell ref="AR32:BC32"/>
    <mergeCell ref="BD32:BM32"/>
    <mergeCell ref="BN32:CC32"/>
    <mergeCell ref="CD32:CP32"/>
    <mergeCell ref="CQ31:DA31"/>
    <mergeCell ref="DB31:DM31"/>
    <mergeCell ref="DN31:EC31"/>
    <mergeCell ref="ED31:EU31"/>
    <mergeCell ref="EV31:FK31"/>
    <mergeCell ref="FL31:GE31"/>
    <mergeCell ref="A31:E31"/>
    <mergeCell ref="F31:AQ31"/>
    <mergeCell ref="AR31:BC31"/>
    <mergeCell ref="BD31:BM31"/>
    <mergeCell ref="BN31:CC31"/>
    <mergeCell ref="CD31:CP31"/>
    <mergeCell ref="CQ30:DA30"/>
    <mergeCell ref="DB30:DM30"/>
    <mergeCell ref="DN30:EC30"/>
    <mergeCell ref="ED30:EU30"/>
    <mergeCell ref="EV30:FK30"/>
    <mergeCell ref="FL30:GE30"/>
    <mergeCell ref="A30:E30"/>
    <mergeCell ref="F30:AQ30"/>
    <mergeCell ref="AR30:BC30"/>
    <mergeCell ref="BD30:BM30"/>
    <mergeCell ref="BN30:CC30"/>
    <mergeCell ref="CD30:CP30"/>
    <mergeCell ref="DB28:DM29"/>
    <mergeCell ref="DN28:EC29"/>
    <mergeCell ref="ED28:GE28"/>
    <mergeCell ref="ED29:EU29"/>
    <mergeCell ref="EV29:FK29"/>
    <mergeCell ref="FL29:GE29"/>
    <mergeCell ref="A24:ER24"/>
    <mergeCell ref="ES24:GE24"/>
    <mergeCell ref="A26:GE26"/>
    <mergeCell ref="A28:E29"/>
    <mergeCell ref="F28:AQ29"/>
    <mergeCell ref="AR28:BC29"/>
    <mergeCell ref="BD28:BM29"/>
    <mergeCell ref="BN28:CC29"/>
    <mergeCell ref="CD28:CP29"/>
    <mergeCell ref="CQ28:DA29"/>
    <mergeCell ref="A22:E22"/>
    <mergeCell ref="F22:ER22"/>
    <mergeCell ref="ES22:GE22"/>
    <mergeCell ref="A23:E23"/>
    <mergeCell ref="F23:ER23"/>
    <mergeCell ref="ES23:GE23"/>
    <mergeCell ref="A16:GD16"/>
    <mergeCell ref="A18:GE18"/>
    <mergeCell ref="A19:GE19"/>
    <mergeCell ref="A21:E21"/>
    <mergeCell ref="F21:ER21"/>
    <mergeCell ref="ES21:GE21"/>
    <mergeCell ref="DB14:DM14"/>
    <mergeCell ref="DN14:EC14"/>
    <mergeCell ref="ED14:EU14"/>
    <mergeCell ref="EV14:FK14"/>
    <mergeCell ref="FL14:GE14"/>
    <mergeCell ref="A15:GD15"/>
    <mergeCell ref="A14:AQ14"/>
    <mergeCell ref="AR14:BC14"/>
    <mergeCell ref="BD14:BM14"/>
    <mergeCell ref="BN14:CC14"/>
    <mergeCell ref="CD14:CP14"/>
    <mergeCell ref="CQ14:DA14"/>
    <mergeCell ref="CQ13:DA13"/>
    <mergeCell ref="DB13:DM13"/>
    <mergeCell ref="DN13:EC13"/>
    <mergeCell ref="ED13:EU13"/>
    <mergeCell ref="EV13:FK13"/>
    <mergeCell ref="FL13:GE13"/>
    <mergeCell ref="A13:E13"/>
    <mergeCell ref="F13:AQ13"/>
    <mergeCell ref="AR13:BC13"/>
    <mergeCell ref="BD13:BM13"/>
    <mergeCell ref="BN13:CC13"/>
    <mergeCell ref="CD13:CP13"/>
    <mergeCell ref="CQ12:DA12"/>
    <mergeCell ref="DB12:DM12"/>
    <mergeCell ref="DN12:EC12"/>
    <mergeCell ref="ED12:EU12"/>
    <mergeCell ref="EV12:FK12"/>
    <mergeCell ref="FL12:GE12"/>
    <mergeCell ref="A12:E12"/>
    <mergeCell ref="F12:AQ12"/>
    <mergeCell ref="AR12:BC12"/>
    <mergeCell ref="BD12:BM12"/>
    <mergeCell ref="BN12:CC12"/>
    <mergeCell ref="CD12:CP12"/>
    <mergeCell ref="CQ11:DA11"/>
    <mergeCell ref="DB11:DM11"/>
    <mergeCell ref="DN11:EC11"/>
    <mergeCell ref="ED11:EU11"/>
    <mergeCell ref="EV11:FK11"/>
    <mergeCell ref="FL11:GE11"/>
    <mergeCell ref="A11:E11"/>
    <mergeCell ref="F11:AQ11"/>
    <mergeCell ref="AR11:BC11"/>
    <mergeCell ref="BD11:BM11"/>
    <mergeCell ref="BN11:CC11"/>
    <mergeCell ref="CD11:CP11"/>
    <mergeCell ref="CQ10:DA10"/>
    <mergeCell ref="DB10:DM10"/>
    <mergeCell ref="DN10:EC10"/>
    <mergeCell ref="ED10:EU10"/>
    <mergeCell ref="EV10:FK10"/>
    <mergeCell ref="FL10:GE10"/>
    <mergeCell ref="A10:E10"/>
    <mergeCell ref="F10:AQ10"/>
    <mergeCell ref="AR10:BC10"/>
    <mergeCell ref="BD10:BM10"/>
    <mergeCell ref="BN10:CC10"/>
    <mergeCell ref="CD10:CP10"/>
    <mergeCell ref="CD8:CP9"/>
    <mergeCell ref="CQ8:DA9"/>
    <mergeCell ref="DB8:DM9"/>
    <mergeCell ref="DN8:EC9"/>
    <mergeCell ref="ED8:GE8"/>
    <mergeCell ref="ED9:EU9"/>
    <mergeCell ref="EV9:FK9"/>
    <mergeCell ref="FL9:GE9"/>
    <mergeCell ref="FL1:GE1"/>
    <mergeCell ref="EY2:GE2"/>
    <mergeCell ref="A4:GE4"/>
    <mergeCell ref="A5:GE5"/>
    <mergeCell ref="A6:GE6"/>
    <mergeCell ref="A8:E9"/>
    <mergeCell ref="F8:AQ9"/>
    <mergeCell ref="AR8:BC9"/>
    <mergeCell ref="BD8:BM9"/>
    <mergeCell ref="BN8:CC9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O26"/>
  <sheetViews>
    <sheetView view="pageBreakPreview" zoomScaleSheetLayoutView="100" workbookViewId="0" topLeftCell="A14">
      <selection activeCell="DO25" sqref="DO25:DV25"/>
    </sheetView>
  </sheetViews>
  <sheetFormatPr defaultColWidth="0.85546875" defaultRowHeight="15"/>
  <cols>
    <col min="1" max="34" width="0.85546875" style="1" customWidth="1"/>
    <col min="35" max="35" width="1.57421875" style="1" customWidth="1"/>
    <col min="36" max="38" width="0.85546875" style="1" customWidth="1"/>
    <col min="39" max="39" width="1.7109375" style="1" customWidth="1"/>
    <col min="40" max="40" width="0.85546875" style="1" customWidth="1"/>
    <col min="41" max="41" width="2.00390625" style="1" customWidth="1"/>
    <col min="42" max="42" width="2.140625" style="1" customWidth="1"/>
    <col min="43" max="43" width="1.7109375" style="1" customWidth="1"/>
    <col min="44" max="44" width="1.421875" style="1" customWidth="1"/>
    <col min="45" max="45" width="0.85546875" style="1" customWidth="1"/>
    <col min="46" max="46" width="1.7109375" style="1" customWidth="1"/>
    <col min="47" max="49" width="0.85546875" style="1" customWidth="1"/>
    <col min="50" max="50" width="1.8515625" style="1" customWidth="1"/>
    <col min="51" max="54" width="0.85546875" style="1" customWidth="1"/>
    <col min="55" max="55" width="3.28125" style="1" customWidth="1"/>
    <col min="56" max="60" width="0.85546875" style="1" customWidth="1"/>
    <col min="61" max="61" width="1.8515625" style="1" customWidth="1"/>
    <col min="62" max="66" width="0.85546875" style="1" customWidth="1"/>
    <col min="67" max="67" width="2.28125" style="1" customWidth="1"/>
    <col min="68" max="70" width="0.85546875" style="1" customWidth="1"/>
    <col min="71" max="71" width="1.421875" style="1" customWidth="1"/>
    <col min="72" max="72" width="0.85546875" style="1" customWidth="1"/>
    <col min="73" max="73" width="1.8515625" style="1" customWidth="1"/>
    <col min="74" max="79" width="0.85546875" style="1" customWidth="1"/>
    <col min="80" max="80" width="1.1484375" style="1" customWidth="1"/>
    <col min="81" max="81" width="0.85546875" style="1" customWidth="1"/>
    <col min="82" max="82" width="0.71875" style="1" customWidth="1"/>
    <col min="83" max="83" width="0.71875" style="1" hidden="1" customWidth="1"/>
    <col min="84" max="84" width="0.5625" style="1" customWidth="1"/>
    <col min="85" max="95" width="0.85546875" style="1" customWidth="1"/>
    <col min="96" max="96" width="5.57421875" style="1" customWidth="1"/>
    <col min="97" max="106" width="0.85546875" style="1" customWidth="1"/>
    <col min="107" max="107" width="7.00390625" style="1" customWidth="1"/>
    <col min="108" max="124" width="0.85546875" style="1" customWidth="1"/>
    <col min="125" max="125" width="1.28515625" style="1" customWidth="1"/>
    <col min="126" max="126" width="8.421875" style="1" customWidth="1"/>
    <col min="127" max="128" width="0.85546875" style="1" customWidth="1"/>
    <col min="129" max="129" width="1.28515625" style="1" customWidth="1"/>
    <col min="130" max="130" width="1.1484375" style="1" customWidth="1"/>
    <col min="131" max="132" width="0.85546875" style="1" customWidth="1"/>
    <col min="133" max="133" width="3.00390625" style="1" customWidth="1"/>
    <col min="134" max="134" width="0.85546875" style="1" customWidth="1"/>
    <col min="135" max="135" width="4.00390625" style="1" bestFit="1" customWidth="1"/>
    <col min="136" max="138" width="0.85546875" style="1" customWidth="1"/>
    <col min="139" max="139" width="3.7109375" style="1" customWidth="1"/>
    <col min="140" max="140" width="0.85546875" style="1" customWidth="1"/>
    <col min="141" max="141" width="16.140625" style="1" customWidth="1"/>
    <col min="142" max="142" width="0.85546875" style="1" customWidth="1"/>
    <col min="143" max="143" width="16.140625" style="1" customWidth="1"/>
    <col min="144" max="144" width="13.57421875" style="1" customWidth="1"/>
    <col min="145" max="145" width="17.7109375" style="1" customWidth="1"/>
    <col min="146" max="290" width="0.85546875" style="1" customWidth="1"/>
    <col min="291" max="291" width="1.57421875" style="1" customWidth="1"/>
    <col min="292" max="294" width="0.85546875" style="1" customWidth="1"/>
    <col min="295" max="295" width="1.7109375" style="1" customWidth="1"/>
    <col min="296" max="296" width="0.85546875" style="1" customWidth="1"/>
    <col min="297" max="297" width="2.00390625" style="1" customWidth="1"/>
    <col min="298" max="298" width="2.140625" style="1" customWidth="1"/>
    <col min="299" max="299" width="1.7109375" style="1" customWidth="1"/>
    <col min="300" max="300" width="1.421875" style="1" customWidth="1"/>
    <col min="301" max="301" width="0.85546875" style="1" customWidth="1"/>
    <col min="302" max="302" width="1.7109375" style="1" customWidth="1"/>
    <col min="303" max="305" width="0.85546875" style="1" customWidth="1"/>
    <col min="306" max="306" width="1.8515625" style="1" customWidth="1"/>
    <col min="307" max="310" width="0.85546875" style="1" customWidth="1"/>
    <col min="311" max="311" width="3.28125" style="1" customWidth="1"/>
    <col min="312" max="316" width="0.85546875" style="1" customWidth="1"/>
    <col min="317" max="317" width="1.8515625" style="1" customWidth="1"/>
    <col min="318" max="322" width="0.85546875" style="1" customWidth="1"/>
    <col min="323" max="323" width="2.28125" style="1" customWidth="1"/>
    <col min="324" max="326" width="0.85546875" style="1" customWidth="1"/>
    <col min="327" max="327" width="1.421875" style="1" customWidth="1"/>
    <col min="328" max="328" width="0.85546875" style="1" customWidth="1"/>
    <col min="329" max="329" width="1.8515625" style="1" customWidth="1"/>
    <col min="330" max="335" width="0.85546875" style="1" customWidth="1"/>
    <col min="336" max="336" width="1.1484375" style="1" customWidth="1"/>
    <col min="337" max="337" width="0.85546875" style="1" customWidth="1"/>
    <col min="338" max="338" width="0.71875" style="1" customWidth="1"/>
    <col min="339" max="339" width="0.85546875" style="1" hidden="1" customWidth="1"/>
    <col min="340" max="340" width="0.5625" style="1" customWidth="1"/>
    <col min="341" max="351" width="0.85546875" style="1" customWidth="1"/>
    <col min="352" max="352" width="5.57421875" style="1" customWidth="1"/>
    <col min="353" max="362" width="0.85546875" style="1" customWidth="1"/>
    <col min="363" max="363" width="7.00390625" style="1" customWidth="1"/>
    <col min="364" max="380" width="0.85546875" style="1" customWidth="1"/>
    <col min="381" max="381" width="1.28515625" style="1" customWidth="1"/>
    <col min="382" max="382" width="8.421875" style="1" customWidth="1"/>
    <col min="383" max="384" width="0.85546875" style="1" customWidth="1"/>
    <col min="385" max="385" width="1.28515625" style="1" customWidth="1"/>
    <col min="386" max="386" width="1.1484375" style="1" customWidth="1"/>
    <col min="387" max="388" width="0.85546875" style="1" customWidth="1"/>
    <col min="389" max="389" width="3.00390625" style="1" customWidth="1"/>
    <col min="390" max="390" width="0.85546875" style="1" customWidth="1"/>
    <col min="391" max="391" width="4.00390625" style="1" bestFit="1" customWidth="1"/>
    <col min="392" max="394" width="0.85546875" style="1" customWidth="1"/>
    <col min="395" max="395" width="3.7109375" style="1" customWidth="1"/>
    <col min="396" max="396" width="0.85546875" style="1" customWidth="1"/>
    <col min="397" max="397" width="16.140625" style="1" customWidth="1"/>
    <col min="398" max="398" width="0.85546875" style="1" customWidth="1"/>
    <col min="399" max="399" width="16.140625" style="1" customWidth="1"/>
    <col min="400" max="400" width="13.57421875" style="1" customWidth="1"/>
    <col min="401" max="401" width="17.7109375" style="1" customWidth="1"/>
    <col min="402" max="546" width="0.85546875" style="1" customWidth="1"/>
    <col min="547" max="547" width="1.57421875" style="1" customWidth="1"/>
    <col min="548" max="550" width="0.85546875" style="1" customWidth="1"/>
    <col min="551" max="551" width="1.7109375" style="1" customWidth="1"/>
    <col min="552" max="552" width="0.85546875" style="1" customWidth="1"/>
    <col min="553" max="553" width="2.00390625" style="1" customWidth="1"/>
    <col min="554" max="554" width="2.140625" style="1" customWidth="1"/>
    <col min="555" max="555" width="1.7109375" style="1" customWidth="1"/>
    <col min="556" max="556" width="1.421875" style="1" customWidth="1"/>
    <col min="557" max="557" width="0.85546875" style="1" customWidth="1"/>
    <col min="558" max="558" width="1.7109375" style="1" customWidth="1"/>
    <col min="559" max="561" width="0.85546875" style="1" customWidth="1"/>
    <col min="562" max="562" width="1.8515625" style="1" customWidth="1"/>
    <col min="563" max="566" width="0.85546875" style="1" customWidth="1"/>
    <col min="567" max="567" width="3.28125" style="1" customWidth="1"/>
    <col min="568" max="572" width="0.85546875" style="1" customWidth="1"/>
    <col min="573" max="573" width="1.8515625" style="1" customWidth="1"/>
    <col min="574" max="578" width="0.85546875" style="1" customWidth="1"/>
    <col min="579" max="579" width="2.28125" style="1" customWidth="1"/>
    <col min="580" max="582" width="0.85546875" style="1" customWidth="1"/>
    <col min="583" max="583" width="1.421875" style="1" customWidth="1"/>
    <col min="584" max="584" width="0.85546875" style="1" customWidth="1"/>
    <col min="585" max="585" width="1.8515625" style="1" customWidth="1"/>
    <col min="586" max="591" width="0.85546875" style="1" customWidth="1"/>
    <col min="592" max="592" width="1.1484375" style="1" customWidth="1"/>
    <col min="593" max="593" width="0.85546875" style="1" customWidth="1"/>
    <col min="594" max="594" width="0.71875" style="1" customWidth="1"/>
    <col min="595" max="595" width="0.85546875" style="1" hidden="1" customWidth="1"/>
    <col min="596" max="596" width="0.5625" style="1" customWidth="1"/>
    <col min="597" max="607" width="0.85546875" style="1" customWidth="1"/>
    <col min="608" max="608" width="5.57421875" style="1" customWidth="1"/>
    <col min="609" max="618" width="0.85546875" style="1" customWidth="1"/>
    <col min="619" max="619" width="7.00390625" style="1" customWidth="1"/>
    <col min="620" max="636" width="0.85546875" style="1" customWidth="1"/>
    <col min="637" max="637" width="1.28515625" style="1" customWidth="1"/>
    <col min="638" max="638" width="8.421875" style="1" customWidth="1"/>
    <col min="639" max="640" width="0.85546875" style="1" customWidth="1"/>
    <col min="641" max="641" width="1.28515625" style="1" customWidth="1"/>
    <col min="642" max="642" width="1.1484375" style="1" customWidth="1"/>
    <col min="643" max="644" width="0.85546875" style="1" customWidth="1"/>
    <col min="645" max="645" width="3.00390625" style="1" customWidth="1"/>
    <col min="646" max="646" width="0.85546875" style="1" customWidth="1"/>
    <col min="647" max="647" width="4.00390625" style="1" bestFit="1" customWidth="1"/>
    <col min="648" max="650" width="0.85546875" style="1" customWidth="1"/>
    <col min="651" max="651" width="3.7109375" style="1" customWidth="1"/>
    <col min="652" max="652" width="0.85546875" style="1" customWidth="1"/>
    <col min="653" max="653" width="16.140625" style="1" customWidth="1"/>
    <col min="654" max="654" width="0.85546875" style="1" customWidth="1"/>
    <col min="655" max="655" width="16.140625" style="1" customWidth="1"/>
    <col min="656" max="656" width="13.57421875" style="1" customWidth="1"/>
    <col min="657" max="657" width="17.7109375" style="1" customWidth="1"/>
    <col min="658" max="802" width="0.85546875" style="1" customWidth="1"/>
    <col min="803" max="803" width="1.57421875" style="1" customWidth="1"/>
    <col min="804" max="806" width="0.85546875" style="1" customWidth="1"/>
    <col min="807" max="807" width="1.7109375" style="1" customWidth="1"/>
    <col min="808" max="808" width="0.85546875" style="1" customWidth="1"/>
    <col min="809" max="809" width="2.00390625" style="1" customWidth="1"/>
    <col min="810" max="810" width="2.140625" style="1" customWidth="1"/>
    <col min="811" max="811" width="1.7109375" style="1" customWidth="1"/>
    <col min="812" max="812" width="1.421875" style="1" customWidth="1"/>
    <col min="813" max="813" width="0.85546875" style="1" customWidth="1"/>
    <col min="814" max="814" width="1.7109375" style="1" customWidth="1"/>
    <col min="815" max="817" width="0.85546875" style="1" customWidth="1"/>
    <col min="818" max="818" width="1.8515625" style="1" customWidth="1"/>
    <col min="819" max="822" width="0.85546875" style="1" customWidth="1"/>
    <col min="823" max="823" width="3.28125" style="1" customWidth="1"/>
    <col min="824" max="828" width="0.85546875" style="1" customWidth="1"/>
    <col min="829" max="829" width="1.8515625" style="1" customWidth="1"/>
    <col min="830" max="834" width="0.85546875" style="1" customWidth="1"/>
    <col min="835" max="835" width="2.28125" style="1" customWidth="1"/>
    <col min="836" max="838" width="0.85546875" style="1" customWidth="1"/>
    <col min="839" max="839" width="1.421875" style="1" customWidth="1"/>
    <col min="840" max="840" width="0.85546875" style="1" customWidth="1"/>
    <col min="841" max="841" width="1.8515625" style="1" customWidth="1"/>
    <col min="842" max="847" width="0.85546875" style="1" customWidth="1"/>
    <col min="848" max="848" width="1.1484375" style="1" customWidth="1"/>
    <col min="849" max="849" width="0.85546875" style="1" customWidth="1"/>
    <col min="850" max="850" width="0.71875" style="1" customWidth="1"/>
    <col min="851" max="851" width="0.85546875" style="1" hidden="1" customWidth="1"/>
    <col min="852" max="852" width="0.5625" style="1" customWidth="1"/>
    <col min="853" max="863" width="0.85546875" style="1" customWidth="1"/>
    <col min="864" max="864" width="5.57421875" style="1" customWidth="1"/>
    <col min="865" max="874" width="0.85546875" style="1" customWidth="1"/>
    <col min="875" max="875" width="7.00390625" style="1" customWidth="1"/>
    <col min="876" max="892" width="0.85546875" style="1" customWidth="1"/>
    <col min="893" max="893" width="1.28515625" style="1" customWidth="1"/>
    <col min="894" max="894" width="8.421875" style="1" customWidth="1"/>
    <col min="895" max="896" width="0.85546875" style="1" customWidth="1"/>
    <col min="897" max="897" width="1.28515625" style="1" customWidth="1"/>
    <col min="898" max="898" width="1.1484375" style="1" customWidth="1"/>
    <col min="899" max="900" width="0.85546875" style="1" customWidth="1"/>
    <col min="901" max="901" width="3.00390625" style="1" customWidth="1"/>
    <col min="902" max="902" width="0.85546875" style="1" customWidth="1"/>
    <col min="903" max="903" width="4.00390625" style="1" bestFit="1" customWidth="1"/>
    <col min="904" max="906" width="0.85546875" style="1" customWidth="1"/>
    <col min="907" max="907" width="3.7109375" style="1" customWidth="1"/>
    <col min="908" max="908" width="0.85546875" style="1" customWidth="1"/>
    <col min="909" max="909" width="16.140625" style="1" customWidth="1"/>
    <col min="910" max="910" width="0.85546875" style="1" customWidth="1"/>
    <col min="911" max="911" width="16.140625" style="1" customWidth="1"/>
    <col min="912" max="912" width="13.57421875" style="1" customWidth="1"/>
    <col min="913" max="913" width="17.7109375" style="1" customWidth="1"/>
    <col min="914" max="1058" width="0.85546875" style="1" customWidth="1"/>
    <col min="1059" max="1059" width="1.57421875" style="1" customWidth="1"/>
    <col min="1060" max="1062" width="0.85546875" style="1" customWidth="1"/>
    <col min="1063" max="1063" width="1.7109375" style="1" customWidth="1"/>
    <col min="1064" max="1064" width="0.85546875" style="1" customWidth="1"/>
    <col min="1065" max="1065" width="2.00390625" style="1" customWidth="1"/>
    <col min="1066" max="1066" width="2.140625" style="1" customWidth="1"/>
    <col min="1067" max="1067" width="1.7109375" style="1" customWidth="1"/>
    <col min="1068" max="1068" width="1.421875" style="1" customWidth="1"/>
    <col min="1069" max="1069" width="0.85546875" style="1" customWidth="1"/>
    <col min="1070" max="1070" width="1.7109375" style="1" customWidth="1"/>
    <col min="1071" max="1073" width="0.85546875" style="1" customWidth="1"/>
    <col min="1074" max="1074" width="1.8515625" style="1" customWidth="1"/>
    <col min="1075" max="1078" width="0.85546875" style="1" customWidth="1"/>
    <col min="1079" max="1079" width="3.28125" style="1" customWidth="1"/>
    <col min="1080" max="1084" width="0.85546875" style="1" customWidth="1"/>
    <col min="1085" max="1085" width="1.8515625" style="1" customWidth="1"/>
    <col min="1086" max="1090" width="0.85546875" style="1" customWidth="1"/>
    <col min="1091" max="1091" width="2.28125" style="1" customWidth="1"/>
    <col min="1092" max="1094" width="0.85546875" style="1" customWidth="1"/>
    <col min="1095" max="1095" width="1.421875" style="1" customWidth="1"/>
    <col min="1096" max="1096" width="0.85546875" style="1" customWidth="1"/>
    <col min="1097" max="1097" width="1.8515625" style="1" customWidth="1"/>
    <col min="1098" max="1103" width="0.85546875" style="1" customWidth="1"/>
    <col min="1104" max="1104" width="1.1484375" style="1" customWidth="1"/>
    <col min="1105" max="1105" width="0.85546875" style="1" customWidth="1"/>
    <col min="1106" max="1106" width="0.71875" style="1" customWidth="1"/>
    <col min="1107" max="1107" width="0.85546875" style="1" hidden="1" customWidth="1"/>
    <col min="1108" max="1108" width="0.5625" style="1" customWidth="1"/>
    <col min="1109" max="1119" width="0.85546875" style="1" customWidth="1"/>
    <col min="1120" max="1120" width="5.57421875" style="1" customWidth="1"/>
    <col min="1121" max="1130" width="0.85546875" style="1" customWidth="1"/>
    <col min="1131" max="1131" width="7.00390625" style="1" customWidth="1"/>
    <col min="1132" max="1148" width="0.85546875" style="1" customWidth="1"/>
    <col min="1149" max="1149" width="1.28515625" style="1" customWidth="1"/>
    <col min="1150" max="1150" width="8.421875" style="1" customWidth="1"/>
    <col min="1151" max="1152" width="0.85546875" style="1" customWidth="1"/>
    <col min="1153" max="1153" width="1.28515625" style="1" customWidth="1"/>
    <col min="1154" max="1154" width="1.1484375" style="1" customWidth="1"/>
    <col min="1155" max="1156" width="0.85546875" style="1" customWidth="1"/>
    <col min="1157" max="1157" width="3.00390625" style="1" customWidth="1"/>
    <col min="1158" max="1158" width="0.85546875" style="1" customWidth="1"/>
    <col min="1159" max="1159" width="4.00390625" style="1" bestFit="1" customWidth="1"/>
    <col min="1160" max="1162" width="0.85546875" style="1" customWidth="1"/>
    <col min="1163" max="1163" width="3.7109375" style="1" customWidth="1"/>
    <col min="1164" max="1164" width="0.85546875" style="1" customWidth="1"/>
    <col min="1165" max="1165" width="16.140625" style="1" customWidth="1"/>
    <col min="1166" max="1166" width="0.85546875" style="1" customWidth="1"/>
    <col min="1167" max="1167" width="16.140625" style="1" customWidth="1"/>
    <col min="1168" max="1168" width="13.57421875" style="1" customWidth="1"/>
    <col min="1169" max="1169" width="17.7109375" style="1" customWidth="1"/>
    <col min="1170" max="1314" width="0.85546875" style="1" customWidth="1"/>
    <col min="1315" max="1315" width="1.57421875" style="1" customWidth="1"/>
    <col min="1316" max="1318" width="0.85546875" style="1" customWidth="1"/>
    <col min="1319" max="1319" width="1.7109375" style="1" customWidth="1"/>
    <col min="1320" max="1320" width="0.85546875" style="1" customWidth="1"/>
    <col min="1321" max="1321" width="2.00390625" style="1" customWidth="1"/>
    <col min="1322" max="1322" width="2.140625" style="1" customWidth="1"/>
    <col min="1323" max="1323" width="1.7109375" style="1" customWidth="1"/>
    <col min="1324" max="1324" width="1.421875" style="1" customWidth="1"/>
    <col min="1325" max="1325" width="0.85546875" style="1" customWidth="1"/>
    <col min="1326" max="1326" width="1.7109375" style="1" customWidth="1"/>
    <col min="1327" max="1329" width="0.85546875" style="1" customWidth="1"/>
    <col min="1330" max="1330" width="1.8515625" style="1" customWidth="1"/>
    <col min="1331" max="1334" width="0.85546875" style="1" customWidth="1"/>
    <col min="1335" max="1335" width="3.28125" style="1" customWidth="1"/>
    <col min="1336" max="1340" width="0.85546875" style="1" customWidth="1"/>
    <col min="1341" max="1341" width="1.8515625" style="1" customWidth="1"/>
    <col min="1342" max="1346" width="0.85546875" style="1" customWidth="1"/>
    <col min="1347" max="1347" width="2.28125" style="1" customWidth="1"/>
    <col min="1348" max="1350" width="0.85546875" style="1" customWidth="1"/>
    <col min="1351" max="1351" width="1.421875" style="1" customWidth="1"/>
    <col min="1352" max="1352" width="0.85546875" style="1" customWidth="1"/>
    <col min="1353" max="1353" width="1.8515625" style="1" customWidth="1"/>
    <col min="1354" max="1359" width="0.85546875" style="1" customWidth="1"/>
    <col min="1360" max="1360" width="1.1484375" style="1" customWidth="1"/>
    <col min="1361" max="1361" width="0.85546875" style="1" customWidth="1"/>
    <col min="1362" max="1362" width="0.71875" style="1" customWidth="1"/>
    <col min="1363" max="1363" width="0.85546875" style="1" hidden="1" customWidth="1"/>
    <col min="1364" max="1364" width="0.5625" style="1" customWidth="1"/>
    <col min="1365" max="1375" width="0.85546875" style="1" customWidth="1"/>
    <col min="1376" max="1376" width="5.57421875" style="1" customWidth="1"/>
    <col min="1377" max="1386" width="0.85546875" style="1" customWidth="1"/>
    <col min="1387" max="1387" width="7.00390625" style="1" customWidth="1"/>
    <col min="1388" max="1404" width="0.85546875" style="1" customWidth="1"/>
    <col min="1405" max="1405" width="1.28515625" style="1" customWidth="1"/>
    <col min="1406" max="1406" width="8.421875" style="1" customWidth="1"/>
    <col min="1407" max="1408" width="0.85546875" style="1" customWidth="1"/>
    <col min="1409" max="1409" width="1.28515625" style="1" customWidth="1"/>
    <col min="1410" max="1410" width="1.1484375" style="1" customWidth="1"/>
    <col min="1411" max="1412" width="0.85546875" style="1" customWidth="1"/>
    <col min="1413" max="1413" width="3.00390625" style="1" customWidth="1"/>
    <col min="1414" max="1414" width="0.85546875" style="1" customWidth="1"/>
    <col min="1415" max="1415" width="4.00390625" style="1" bestFit="1" customWidth="1"/>
    <col min="1416" max="1418" width="0.85546875" style="1" customWidth="1"/>
    <col min="1419" max="1419" width="3.7109375" style="1" customWidth="1"/>
    <col min="1420" max="1420" width="0.85546875" style="1" customWidth="1"/>
    <col min="1421" max="1421" width="16.140625" style="1" customWidth="1"/>
    <col min="1422" max="1422" width="0.85546875" style="1" customWidth="1"/>
    <col min="1423" max="1423" width="16.140625" style="1" customWidth="1"/>
    <col min="1424" max="1424" width="13.57421875" style="1" customWidth="1"/>
    <col min="1425" max="1425" width="17.7109375" style="1" customWidth="1"/>
    <col min="1426" max="1570" width="0.85546875" style="1" customWidth="1"/>
    <col min="1571" max="1571" width="1.57421875" style="1" customWidth="1"/>
    <col min="1572" max="1574" width="0.85546875" style="1" customWidth="1"/>
    <col min="1575" max="1575" width="1.7109375" style="1" customWidth="1"/>
    <col min="1576" max="1576" width="0.85546875" style="1" customWidth="1"/>
    <col min="1577" max="1577" width="2.00390625" style="1" customWidth="1"/>
    <col min="1578" max="1578" width="2.140625" style="1" customWidth="1"/>
    <col min="1579" max="1579" width="1.7109375" style="1" customWidth="1"/>
    <col min="1580" max="1580" width="1.421875" style="1" customWidth="1"/>
    <col min="1581" max="1581" width="0.85546875" style="1" customWidth="1"/>
    <col min="1582" max="1582" width="1.7109375" style="1" customWidth="1"/>
    <col min="1583" max="1585" width="0.85546875" style="1" customWidth="1"/>
    <col min="1586" max="1586" width="1.8515625" style="1" customWidth="1"/>
    <col min="1587" max="1590" width="0.85546875" style="1" customWidth="1"/>
    <col min="1591" max="1591" width="3.28125" style="1" customWidth="1"/>
    <col min="1592" max="1596" width="0.85546875" style="1" customWidth="1"/>
    <col min="1597" max="1597" width="1.8515625" style="1" customWidth="1"/>
    <col min="1598" max="1602" width="0.85546875" style="1" customWidth="1"/>
    <col min="1603" max="1603" width="2.28125" style="1" customWidth="1"/>
    <col min="1604" max="1606" width="0.85546875" style="1" customWidth="1"/>
    <col min="1607" max="1607" width="1.421875" style="1" customWidth="1"/>
    <col min="1608" max="1608" width="0.85546875" style="1" customWidth="1"/>
    <col min="1609" max="1609" width="1.8515625" style="1" customWidth="1"/>
    <col min="1610" max="1615" width="0.85546875" style="1" customWidth="1"/>
    <col min="1616" max="1616" width="1.1484375" style="1" customWidth="1"/>
    <col min="1617" max="1617" width="0.85546875" style="1" customWidth="1"/>
    <col min="1618" max="1618" width="0.71875" style="1" customWidth="1"/>
    <col min="1619" max="1619" width="0.85546875" style="1" hidden="1" customWidth="1"/>
    <col min="1620" max="1620" width="0.5625" style="1" customWidth="1"/>
    <col min="1621" max="1631" width="0.85546875" style="1" customWidth="1"/>
    <col min="1632" max="1632" width="5.57421875" style="1" customWidth="1"/>
    <col min="1633" max="1642" width="0.85546875" style="1" customWidth="1"/>
    <col min="1643" max="1643" width="7.00390625" style="1" customWidth="1"/>
    <col min="1644" max="1660" width="0.85546875" style="1" customWidth="1"/>
    <col min="1661" max="1661" width="1.28515625" style="1" customWidth="1"/>
    <col min="1662" max="1662" width="8.421875" style="1" customWidth="1"/>
    <col min="1663" max="1664" width="0.85546875" style="1" customWidth="1"/>
    <col min="1665" max="1665" width="1.28515625" style="1" customWidth="1"/>
    <col min="1666" max="1666" width="1.1484375" style="1" customWidth="1"/>
    <col min="1667" max="1668" width="0.85546875" style="1" customWidth="1"/>
    <col min="1669" max="1669" width="3.00390625" style="1" customWidth="1"/>
    <col min="1670" max="1670" width="0.85546875" style="1" customWidth="1"/>
    <col min="1671" max="1671" width="4.00390625" style="1" bestFit="1" customWidth="1"/>
    <col min="1672" max="1674" width="0.85546875" style="1" customWidth="1"/>
    <col min="1675" max="1675" width="3.7109375" style="1" customWidth="1"/>
    <col min="1676" max="1676" width="0.85546875" style="1" customWidth="1"/>
    <col min="1677" max="1677" width="16.140625" style="1" customWidth="1"/>
    <col min="1678" max="1678" width="0.85546875" style="1" customWidth="1"/>
    <col min="1679" max="1679" width="16.140625" style="1" customWidth="1"/>
    <col min="1680" max="1680" width="13.57421875" style="1" customWidth="1"/>
    <col min="1681" max="1681" width="17.7109375" style="1" customWidth="1"/>
    <col min="1682" max="1826" width="0.85546875" style="1" customWidth="1"/>
    <col min="1827" max="1827" width="1.57421875" style="1" customWidth="1"/>
    <col min="1828" max="1830" width="0.85546875" style="1" customWidth="1"/>
    <col min="1831" max="1831" width="1.7109375" style="1" customWidth="1"/>
    <col min="1832" max="1832" width="0.85546875" style="1" customWidth="1"/>
    <col min="1833" max="1833" width="2.00390625" style="1" customWidth="1"/>
    <col min="1834" max="1834" width="2.140625" style="1" customWidth="1"/>
    <col min="1835" max="1835" width="1.7109375" style="1" customWidth="1"/>
    <col min="1836" max="1836" width="1.421875" style="1" customWidth="1"/>
    <col min="1837" max="1837" width="0.85546875" style="1" customWidth="1"/>
    <col min="1838" max="1838" width="1.7109375" style="1" customWidth="1"/>
    <col min="1839" max="1841" width="0.85546875" style="1" customWidth="1"/>
    <col min="1842" max="1842" width="1.8515625" style="1" customWidth="1"/>
    <col min="1843" max="1846" width="0.85546875" style="1" customWidth="1"/>
    <col min="1847" max="1847" width="3.28125" style="1" customWidth="1"/>
    <col min="1848" max="1852" width="0.85546875" style="1" customWidth="1"/>
    <col min="1853" max="1853" width="1.8515625" style="1" customWidth="1"/>
    <col min="1854" max="1858" width="0.85546875" style="1" customWidth="1"/>
    <col min="1859" max="1859" width="2.28125" style="1" customWidth="1"/>
    <col min="1860" max="1862" width="0.85546875" style="1" customWidth="1"/>
    <col min="1863" max="1863" width="1.421875" style="1" customWidth="1"/>
    <col min="1864" max="1864" width="0.85546875" style="1" customWidth="1"/>
    <col min="1865" max="1865" width="1.8515625" style="1" customWidth="1"/>
    <col min="1866" max="1871" width="0.85546875" style="1" customWidth="1"/>
    <col min="1872" max="1872" width="1.1484375" style="1" customWidth="1"/>
    <col min="1873" max="1873" width="0.85546875" style="1" customWidth="1"/>
    <col min="1874" max="1874" width="0.71875" style="1" customWidth="1"/>
    <col min="1875" max="1875" width="0.85546875" style="1" hidden="1" customWidth="1"/>
    <col min="1876" max="1876" width="0.5625" style="1" customWidth="1"/>
    <col min="1877" max="1887" width="0.85546875" style="1" customWidth="1"/>
    <col min="1888" max="1888" width="5.57421875" style="1" customWidth="1"/>
    <col min="1889" max="1898" width="0.85546875" style="1" customWidth="1"/>
    <col min="1899" max="1899" width="7.00390625" style="1" customWidth="1"/>
    <col min="1900" max="1916" width="0.85546875" style="1" customWidth="1"/>
    <col min="1917" max="1917" width="1.28515625" style="1" customWidth="1"/>
    <col min="1918" max="1918" width="8.421875" style="1" customWidth="1"/>
    <col min="1919" max="1920" width="0.85546875" style="1" customWidth="1"/>
    <col min="1921" max="1921" width="1.28515625" style="1" customWidth="1"/>
    <col min="1922" max="1922" width="1.1484375" style="1" customWidth="1"/>
    <col min="1923" max="1924" width="0.85546875" style="1" customWidth="1"/>
    <col min="1925" max="1925" width="3.00390625" style="1" customWidth="1"/>
    <col min="1926" max="1926" width="0.85546875" style="1" customWidth="1"/>
    <col min="1927" max="1927" width="4.00390625" style="1" bestFit="1" customWidth="1"/>
    <col min="1928" max="1930" width="0.85546875" style="1" customWidth="1"/>
    <col min="1931" max="1931" width="3.7109375" style="1" customWidth="1"/>
    <col min="1932" max="1932" width="0.85546875" style="1" customWidth="1"/>
    <col min="1933" max="1933" width="16.140625" style="1" customWidth="1"/>
    <col min="1934" max="1934" width="0.85546875" style="1" customWidth="1"/>
    <col min="1935" max="1935" width="16.140625" style="1" customWidth="1"/>
    <col min="1936" max="1936" width="13.57421875" style="1" customWidth="1"/>
    <col min="1937" max="1937" width="17.7109375" style="1" customWidth="1"/>
    <col min="1938" max="2082" width="0.85546875" style="1" customWidth="1"/>
    <col min="2083" max="2083" width="1.57421875" style="1" customWidth="1"/>
    <col min="2084" max="2086" width="0.85546875" style="1" customWidth="1"/>
    <col min="2087" max="2087" width="1.7109375" style="1" customWidth="1"/>
    <col min="2088" max="2088" width="0.85546875" style="1" customWidth="1"/>
    <col min="2089" max="2089" width="2.00390625" style="1" customWidth="1"/>
    <col min="2090" max="2090" width="2.140625" style="1" customWidth="1"/>
    <col min="2091" max="2091" width="1.7109375" style="1" customWidth="1"/>
    <col min="2092" max="2092" width="1.421875" style="1" customWidth="1"/>
    <col min="2093" max="2093" width="0.85546875" style="1" customWidth="1"/>
    <col min="2094" max="2094" width="1.7109375" style="1" customWidth="1"/>
    <col min="2095" max="2097" width="0.85546875" style="1" customWidth="1"/>
    <col min="2098" max="2098" width="1.8515625" style="1" customWidth="1"/>
    <col min="2099" max="2102" width="0.85546875" style="1" customWidth="1"/>
    <col min="2103" max="2103" width="3.28125" style="1" customWidth="1"/>
    <col min="2104" max="2108" width="0.85546875" style="1" customWidth="1"/>
    <col min="2109" max="2109" width="1.8515625" style="1" customWidth="1"/>
    <col min="2110" max="2114" width="0.85546875" style="1" customWidth="1"/>
    <col min="2115" max="2115" width="2.28125" style="1" customWidth="1"/>
    <col min="2116" max="2118" width="0.85546875" style="1" customWidth="1"/>
    <col min="2119" max="2119" width="1.421875" style="1" customWidth="1"/>
    <col min="2120" max="2120" width="0.85546875" style="1" customWidth="1"/>
    <col min="2121" max="2121" width="1.8515625" style="1" customWidth="1"/>
    <col min="2122" max="2127" width="0.85546875" style="1" customWidth="1"/>
    <col min="2128" max="2128" width="1.1484375" style="1" customWidth="1"/>
    <col min="2129" max="2129" width="0.85546875" style="1" customWidth="1"/>
    <col min="2130" max="2130" width="0.71875" style="1" customWidth="1"/>
    <col min="2131" max="2131" width="0.85546875" style="1" hidden="1" customWidth="1"/>
    <col min="2132" max="2132" width="0.5625" style="1" customWidth="1"/>
    <col min="2133" max="2143" width="0.85546875" style="1" customWidth="1"/>
    <col min="2144" max="2144" width="5.57421875" style="1" customWidth="1"/>
    <col min="2145" max="2154" width="0.85546875" style="1" customWidth="1"/>
    <col min="2155" max="2155" width="7.00390625" style="1" customWidth="1"/>
    <col min="2156" max="2172" width="0.85546875" style="1" customWidth="1"/>
    <col min="2173" max="2173" width="1.28515625" style="1" customWidth="1"/>
    <col min="2174" max="2174" width="8.421875" style="1" customWidth="1"/>
    <col min="2175" max="2176" width="0.85546875" style="1" customWidth="1"/>
    <col min="2177" max="2177" width="1.28515625" style="1" customWidth="1"/>
    <col min="2178" max="2178" width="1.1484375" style="1" customWidth="1"/>
    <col min="2179" max="2180" width="0.85546875" style="1" customWidth="1"/>
    <col min="2181" max="2181" width="3.00390625" style="1" customWidth="1"/>
    <col min="2182" max="2182" width="0.85546875" style="1" customWidth="1"/>
    <col min="2183" max="2183" width="4.00390625" style="1" bestFit="1" customWidth="1"/>
    <col min="2184" max="2186" width="0.85546875" style="1" customWidth="1"/>
    <col min="2187" max="2187" width="3.7109375" style="1" customWidth="1"/>
    <col min="2188" max="2188" width="0.85546875" style="1" customWidth="1"/>
    <col min="2189" max="2189" width="16.140625" style="1" customWidth="1"/>
    <col min="2190" max="2190" width="0.85546875" style="1" customWidth="1"/>
    <col min="2191" max="2191" width="16.140625" style="1" customWidth="1"/>
    <col min="2192" max="2192" width="13.57421875" style="1" customWidth="1"/>
    <col min="2193" max="2193" width="17.7109375" style="1" customWidth="1"/>
    <col min="2194" max="2338" width="0.85546875" style="1" customWidth="1"/>
    <col min="2339" max="2339" width="1.57421875" style="1" customWidth="1"/>
    <col min="2340" max="2342" width="0.85546875" style="1" customWidth="1"/>
    <col min="2343" max="2343" width="1.7109375" style="1" customWidth="1"/>
    <col min="2344" max="2344" width="0.85546875" style="1" customWidth="1"/>
    <col min="2345" max="2345" width="2.00390625" style="1" customWidth="1"/>
    <col min="2346" max="2346" width="2.140625" style="1" customWidth="1"/>
    <col min="2347" max="2347" width="1.7109375" style="1" customWidth="1"/>
    <col min="2348" max="2348" width="1.421875" style="1" customWidth="1"/>
    <col min="2349" max="2349" width="0.85546875" style="1" customWidth="1"/>
    <col min="2350" max="2350" width="1.7109375" style="1" customWidth="1"/>
    <col min="2351" max="2353" width="0.85546875" style="1" customWidth="1"/>
    <col min="2354" max="2354" width="1.8515625" style="1" customWidth="1"/>
    <col min="2355" max="2358" width="0.85546875" style="1" customWidth="1"/>
    <col min="2359" max="2359" width="3.28125" style="1" customWidth="1"/>
    <col min="2360" max="2364" width="0.85546875" style="1" customWidth="1"/>
    <col min="2365" max="2365" width="1.8515625" style="1" customWidth="1"/>
    <col min="2366" max="2370" width="0.85546875" style="1" customWidth="1"/>
    <col min="2371" max="2371" width="2.28125" style="1" customWidth="1"/>
    <col min="2372" max="2374" width="0.85546875" style="1" customWidth="1"/>
    <col min="2375" max="2375" width="1.421875" style="1" customWidth="1"/>
    <col min="2376" max="2376" width="0.85546875" style="1" customWidth="1"/>
    <col min="2377" max="2377" width="1.8515625" style="1" customWidth="1"/>
    <col min="2378" max="2383" width="0.85546875" style="1" customWidth="1"/>
    <col min="2384" max="2384" width="1.1484375" style="1" customWidth="1"/>
    <col min="2385" max="2385" width="0.85546875" style="1" customWidth="1"/>
    <col min="2386" max="2386" width="0.71875" style="1" customWidth="1"/>
    <col min="2387" max="2387" width="0.85546875" style="1" hidden="1" customWidth="1"/>
    <col min="2388" max="2388" width="0.5625" style="1" customWidth="1"/>
    <col min="2389" max="2399" width="0.85546875" style="1" customWidth="1"/>
    <col min="2400" max="2400" width="5.57421875" style="1" customWidth="1"/>
    <col min="2401" max="2410" width="0.85546875" style="1" customWidth="1"/>
    <col min="2411" max="2411" width="7.00390625" style="1" customWidth="1"/>
    <col min="2412" max="2428" width="0.85546875" style="1" customWidth="1"/>
    <col min="2429" max="2429" width="1.28515625" style="1" customWidth="1"/>
    <col min="2430" max="2430" width="8.421875" style="1" customWidth="1"/>
    <col min="2431" max="2432" width="0.85546875" style="1" customWidth="1"/>
    <col min="2433" max="2433" width="1.28515625" style="1" customWidth="1"/>
    <col min="2434" max="2434" width="1.1484375" style="1" customWidth="1"/>
    <col min="2435" max="2436" width="0.85546875" style="1" customWidth="1"/>
    <col min="2437" max="2437" width="3.00390625" style="1" customWidth="1"/>
    <col min="2438" max="2438" width="0.85546875" style="1" customWidth="1"/>
    <col min="2439" max="2439" width="4.00390625" style="1" bestFit="1" customWidth="1"/>
    <col min="2440" max="2442" width="0.85546875" style="1" customWidth="1"/>
    <col min="2443" max="2443" width="3.7109375" style="1" customWidth="1"/>
    <col min="2444" max="2444" width="0.85546875" style="1" customWidth="1"/>
    <col min="2445" max="2445" width="16.140625" style="1" customWidth="1"/>
    <col min="2446" max="2446" width="0.85546875" style="1" customWidth="1"/>
    <col min="2447" max="2447" width="16.140625" style="1" customWidth="1"/>
    <col min="2448" max="2448" width="13.57421875" style="1" customWidth="1"/>
    <col min="2449" max="2449" width="17.7109375" style="1" customWidth="1"/>
    <col min="2450" max="2594" width="0.85546875" style="1" customWidth="1"/>
    <col min="2595" max="2595" width="1.57421875" style="1" customWidth="1"/>
    <col min="2596" max="2598" width="0.85546875" style="1" customWidth="1"/>
    <col min="2599" max="2599" width="1.7109375" style="1" customWidth="1"/>
    <col min="2600" max="2600" width="0.85546875" style="1" customWidth="1"/>
    <col min="2601" max="2601" width="2.00390625" style="1" customWidth="1"/>
    <col min="2602" max="2602" width="2.140625" style="1" customWidth="1"/>
    <col min="2603" max="2603" width="1.7109375" style="1" customWidth="1"/>
    <col min="2604" max="2604" width="1.421875" style="1" customWidth="1"/>
    <col min="2605" max="2605" width="0.85546875" style="1" customWidth="1"/>
    <col min="2606" max="2606" width="1.7109375" style="1" customWidth="1"/>
    <col min="2607" max="2609" width="0.85546875" style="1" customWidth="1"/>
    <col min="2610" max="2610" width="1.8515625" style="1" customWidth="1"/>
    <col min="2611" max="2614" width="0.85546875" style="1" customWidth="1"/>
    <col min="2615" max="2615" width="3.28125" style="1" customWidth="1"/>
    <col min="2616" max="2620" width="0.85546875" style="1" customWidth="1"/>
    <col min="2621" max="2621" width="1.8515625" style="1" customWidth="1"/>
    <col min="2622" max="2626" width="0.85546875" style="1" customWidth="1"/>
    <col min="2627" max="2627" width="2.28125" style="1" customWidth="1"/>
    <col min="2628" max="2630" width="0.85546875" style="1" customWidth="1"/>
    <col min="2631" max="2631" width="1.421875" style="1" customWidth="1"/>
    <col min="2632" max="2632" width="0.85546875" style="1" customWidth="1"/>
    <col min="2633" max="2633" width="1.8515625" style="1" customWidth="1"/>
    <col min="2634" max="2639" width="0.85546875" style="1" customWidth="1"/>
    <col min="2640" max="2640" width="1.1484375" style="1" customWidth="1"/>
    <col min="2641" max="2641" width="0.85546875" style="1" customWidth="1"/>
    <col min="2642" max="2642" width="0.71875" style="1" customWidth="1"/>
    <col min="2643" max="2643" width="0.85546875" style="1" hidden="1" customWidth="1"/>
    <col min="2644" max="2644" width="0.5625" style="1" customWidth="1"/>
    <col min="2645" max="2655" width="0.85546875" style="1" customWidth="1"/>
    <col min="2656" max="2656" width="5.57421875" style="1" customWidth="1"/>
    <col min="2657" max="2666" width="0.85546875" style="1" customWidth="1"/>
    <col min="2667" max="2667" width="7.00390625" style="1" customWidth="1"/>
    <col min="2668" max="2684" width="0.85546875" style="1" customWidth="1"/>
    <col min="2685" max="2685" width="1.28515625" style="1" customWidth="1"/>
    <col min="2686" max="2686" width="8.421875" style="1" customWidth="1"/>
    <col min="2687" max="2688" width="0.85546875" style="1" customWidth="1"/>
    <col min="2689" max="2689" width="1.28515625" style="1" customWidth="1"/>
    <col min="2690" max="2690" width="1.1484375" style="1" customWidth="1"/>
    <col min="2691" max="2692" width="0.85546875" style="1" customWidth="1"/>
    <col min="2693" max="2693" width="3.00390625" style="1" customWidth="1"/>
    <col min="2694" max="2694" width="0.85546875" style="1" customWidth="1"/>
    <col min="2695" max="2695" width="4.00390625" style="1" bestFit="1" customWidth="1"/>
    <col min="2696" max="2698" width="0.85546875" style="1" customWidth="1"/>
    <col min="2699" max="2699" width="3.7109375" style="1" customWidth="1"/>
    <col min="2700" max="2700" width="0.85546875" style="1" customWidth="1"/>
    <col min="2701" max="2701" width="16.140625" style="1" customWidth="1"/>
    <col min="2702" max="2702" width="0.85546875" style="1" customWidth="1"/>
    <col min="2703" max="2703" width="16.140625" style="1" customWidth="1"/>
    <col min="2704" max="2704" width="13.57421875" style="1" customWidth="1"/>
    <col min="2705" max="2705" width="17.7109375" style="1" customWidth="1"/>
    <col min="2706" max="2850" width="0.85546875" style="1" customWidth="1"/>
    <col min="2851" max="2851" width="1.57421875" style="1" customWidth="1"/>
    <col min="2852" max="2854" width="0.85546875" style="1" customWidth="1"/>
    <col min="2855" max="2855" width="1.7109375" style="1" customWidth="1"/>
    <col min="2856" max="2856" width="0.85546875" style="1" customWidth="1"/>
    <col min="2857" max="2857" width="2.00390625" style="1" customWidth="1"/>
    <col min="2858" max="2858" width="2.140625" style="1" customWidth="1"/>
    <col min="2859" max="2859" width="1.7109375" style="1" customWidth="1"/>
    <col min="2860" max="2860" width="1.421875" style="1" customWidth="1"/>
    <col min="2861" max="2861" width="0.85546875" style="1" customWidth="1"/>
    <col min="2862" max="2862" width="1.7109375" style="1" customWidth="1"/>
    <col min="2863" max="2865" width="0.85546875" style="1" customWidth="1"/>
    <col min="2866" max="2866" width="1.8515625" style="1" customWidth="1"/>
    <col min="2867" max="2870" width="0.85546875" style="1" customWidth="1"/>
    <col min="2871" max="2871" width="3.28125" style="1" customWidth="1"/>
    <col min="2872" max="2876" width="0.85546875" style="1" customWidth="1"/>
    <col min="2877" max="2877" width="1.8515625" style="1" customWidth="1"/>
    <col min="2878" max="2882" width="0.85546875" style="1" customWidth="1"/>
    <col min="2883" max="2883" width="2.28125" style="1" customWidth="1"/>
    <col min="2884" max="2886" width="0.85546875" style="1" customWidth="1"/>
    <col min="2887" max="2887" width="1.421875" style="1" customWidth="1"/>
    <col min="2888" max="2888" width="0.85546875" style="1" customWidth="1"/>
    <col min="2889" max="2889" width="1.8515625" style="1" customWidth="1"/>
    <col min="2890" max="2895" width="0.85546875" style="1" customWidth="1"/>
    <col min="2896" max="2896" width="1.1484375" style="1" customWidth="1"/>
    <col min="2897" max="2897" width="0.85546875" style="1" customWidth="1"/>
    <col min="2898" max="2898" width="0.71875" style="1" customWidth="1"/>
    <col min="2899" max="2899" width="0.85546875" style="1" hidden="1" customWidth="1"/>
    <col min="2900" max="2900" width="0.5625" style="1" customWidth="1"/>
    <col min="2901" max="2911" width="0.85546875" style="1" customWidth="1"/>
    <col min="2912" max="2912" width="5.57421875" style="1" customWidth="1"/>
    <col min="2913" max="2922" width="0.85546875" style="1" customWidth="1"/>
    <col min="2923" max="2923" width="7.00390625" style="1" customWidth="1"/>
    <col min="2924" max="2940" width="0.85546875" style="1" customWidth="1"/>
    <col min="2941" max="2941" width="1.28515625" style="1" customWidth="1"/>
    <col min="2942" max="2942" width="8.421875" style="1" customWidth="1"/>
    <col min="2943" max="2944" width="0.85546875" style="1" customWidth="1"/>
    <col min="2945" max="2945" width="1.28515625" style="1" customWidth="1"/>
    <col min="2946" max="2946" width="1.1484375" style="1" customWidth="1"/>
    <col min="2947" max="2948" width="0.85546875" style="1" customWidth="1"/>
    <col min="2949" max="2949" width="3.00390625" style="1" customWidth="1"/>
    <col min="2950" max="2950" width="0.85546875" style="1" customWidth="1"/>
    <col min="2951" max="2951" width="4.00390625" style="1" bestFit="1" customWidth="1"/>
    <col min="2952" max="2954" width="0.85546875" style="1" customWidth="1"/>
    <col min="2955" max="2955" width="3.7109375" style="1" customWidth="1"/>
    <col min="2956" max="2956" width="0.85546875" style="1" customWidth="1"/>
    <col min="2957" max="2957" width="16.140625" style="1" customWidth="1"/>
    <col min="2958" max="2958" width="0.85546875" style="1" customWidth="1"/>
    <col min="2959" max="2959" width="16.140625" style="1" customWidth="1"/>
    <col min="2960" max="2960" width="13.57421875" style="1" customWidth="1"/>
    <col min="2961" max="2961" width="17.7109375" style="1" customWidth="1"/>
    <col min="2962" max="3106" width="0.85546875" style="1" customWidth="1"/>
    <col min="3107" max="3107" width="1.57421875" style="1" customWidth="1"/>
    <col min="3108" max="3110" width="0.85546875" style="1" customWidth="1"/>
    <col min="3111" max="3111" width="1.7109375" style="1" customWidth="1"/>
    <col min="3112" max="3112" width="0.85546875" style="1" customWidth="1"/>
    <col min="3113" max="3113" width="2.00390625" style="1" customWidth="1"/>
    <col min="3114" max="3114" width="2.140625" style="1" customWidth="1"/>
    <col min="3115" max="3115" width="1.7109375" style="1" customWidth="1"/>
    <col min="3116" max="3116" width="1.421875" style="1" customWidth="1"/>
    <col min="3117" max="3117" width="0.85546875" style="1" customWidth="1"/>
    <col min="3118" max="3118" width="1.7109375" style="1" customWidth="1"/>
    <col min="3119" max="3121" width="0.85546875" style="1" customWidth="1"/>
    <col min="3122" max="3122" width="1.8515625" style="1" customWidth="1"/>
    <col min="3123" max="3126" width="0.85546875" style="1" customWidth="1"/>
    <col min="3127" max="3127" width="3.28125" style="1" customWidth="1"/>
    <col min="3128" max="3132" width="0.85546875" style="1" customWidth="1"/>
    <col min="3133" max="3133" width="1.8515625" style="1" customWidth="1"/>
    <col min="3134" max="3138" width="0.85546875" style="1" customWidth="1"/>
    <col min="3139" max="3139" width="2.28125" style="1" customWidth="1"/>
    <col min="3140" max="3142" width="0.85546875" style="1" customWidth="1"/>
    <col min="3143" max="3143" width="1.421875" style="1" customWidth="1"/>
    <col min="3144" max="3144" width="0.85546875" style="1" customWidth="1"/>
    <col min="3145" max="3145" width="1.8515625" style="1" customWidth="1"/>
    <col min="3146" max="3151" width="0.85546875" style="1" customWidth="1"/>
    <col min="3152" max="3152" width="1.1484375" style="1" customWidth="1"/>
    <col min="3153" max="3153" width="0.85546875" style="1" customWidth="1"/>
    <col min="3154" max="3154" width="0.71875" style="1" customWidth="1"/>
    <col min="3155" max="3155" width="0.85546875" style="1" hidden="1" customWidth="1"/>
    <col min="3156" max="3156" width="0.5625" style="1" customWidth="1"/>
    <col min="3157" max="3167" width="0.85546875" style="1" customWidth="1"/>
    <col min="3168" max="3168" width="5.57421875" style="1" customWidth="1"/>
    <col min="3169" max="3178" width="0.85546875" style="1" customWidth="1"/>
    <col min="3179" max="3179" width="7.00390625" style="1" customWidth="1"/>
    <col min="3180" max="3196" width="0.85546875" style="1" customWidth="1"/>
    <col min="3197" max="3197" width="1.28515625" style="1" customWidth="1"/>
    <col min="3198" max="3198" width="8.421875" style="1" customWidth="1"/>
    <col min="3199" max="3200" width="0.85546875" style="1" customWidth="1"/>
    <col min="3201" max="3201" width="1.28515625" style="1" customWidth="1"/>
    <col min="3202" max="3202" width="1.1484375" style="1" customWidth="1"/>
    <col min="3203" max="3204" width="0.85546875" style="1" customWidth="1"/>
    <col min="3205" max="3205" width="3.00390625" style="1" customWidth="1"/>
    <col min="3206" max="3206" width="0.85546875" style="1" customWidth="1"/>
    <col min="3207" max="3207" width="4.00390625" style="1" bestFit="1" customWidth="1"/>
    <col min="3208" max="3210" width="0.85546875" style="1" customWidth="1"/>
    <col min="3211" max="3211" width="3.7109375" style="1" customWidth="1"/>
    <col min="3212" max="3212" width="0.85546875" style="1" customWidth="1"/>
    <col min="3213" max="3213" width="16.140625" style="1" customWidth="1"/>
    <col min="3214" max="3214" width="0.85546875" style="1" customWidth="1"/>
    <col min="3215" max="3215" width="16.140625" style="1" customWidth="1"/>
    <col min="3216" max="3216" width="13.57421875" style="1" customWidth="1"/>
    <col min="3217" max="3217" width="17.7109375" style="1" customWidth="1"/>
    <col min="3218" max="3362" width="0.85546875" style="1" customWidth="1"/>
    <col min="3363" max="3363" width="1.57421875" style="1" customWidth="1"/>
    <col min="3364" max="3366" width="0.85546875" style="1" customWidth="1"/>
    <col min="3367" max="3367" width="1.7109375" style="1" customWidth="1"/>
    <col min="3368" max="3368" width="0.85546875" style="1" customWidth="1"/>
    <col min="3369" max="3369" width="2.00390625" style="1" customWidth="1"/>
    <col min="3370" max="3370" width="2.140625" style="1" customWidth="1"/>
    <col min="3371" max="3371" width="1.7109375" style="1" customWidth="1"/>
    <col min="3372" max="3372" width="1.421875" style="1" customWidth="1"/>
    <col min="3373" max="3373" width="0.85546875" style="1" customWidth="1"/>
    <col min="3374" max="3374" width="1.7109375" style="1" customWidth="1"/>
    <col min="3375" max="3377" width="0.85546875" style="1" customWidth="1"/>
    <col min="3378" max="3378" width="1.8515625" style="1" customWidth="1"/>
    <col min="3379" max="3382" width="0.85546875" style="1" customWidth="1"/>
    <col min="3383" max="3383" width="3.28125" style="1" customWidth="1"/>
    <col min="3384" max="3388" width="0.85546875" style="1" customWidth="1"/>
    <col min="3389" max="3389" width="1.8515625" style="1" customWidth="1"/>
    <col min="3390" max="3394" width="0.85546875" style="1" customWidth="1"/>
    <col min="3395" max="3395" width="2.28125" style="1" customWidth="1"/>
    <col min="3396" max="3398" width="0.85546875" style="1" customWidth="1"/>
    <col min="3399" max="3399" width="1.421875" style="1" customWidth="1"/>
    <col min="3400" max="3400" width="0.85546875" style="1" customWidth="1"/>
    <col min="3401" max="3401" width="1.8515625" style="1" customWidth="1"/>
    <col min="3402" max="3407" width="0.85546875" style="1" customWidth="1"/>
    <col min="3408" max="3408" width="1.1484375" style="1" customWidth="1"/>
    <col min="3409" max="3409" width="0.85546875" style="1" customWidth="1"/>
    <col min="3410" max="3410" width="0.71875" style="1" customWidth="1"/>
    <col min="3411" max="3411" width="0.85546875" style="1" hidden="1" customWidth="1"/>
    <col min="3412" max="3412" width="0.5625" style="1" customWidth="1"/>
    <col min="3413" max="3423" width="0.85546875" style="1" customWidth="1"/>
    <col min="3424" max="3424" width="5.57421875" style="1" customWidth="1"/>
    <col min="3425" max="3434" width="0.85546875" style="1" customWidth="1"/>
    <col min="3435" max="3435" width="7.00390625" style="1" customWidth="1"/>
    <col min="3436" max="3452" width="0.85546875" style="1" customWidth="1"/>
    <col min="3453" max="3453" width="1.28515625" style="1" customWidth="1"/>
    <col min="3454" max="3454" width="8.421875" style="1" customWidth="1"/>
    <col min="3455" max="3456" width="0.85546875" style="1" customWidth="1"/>
    <col min="3457" max="3457" width="1.28515625" style="1" customWidth="1"/>
    <col min="3458" max="3458" width="1.1484375" style="1" customWidth="1"/>
    <col min="3459" max="3460" width="0.85546875" style="1" customWidth="1"/>
    <col min="3461" max="3461" width="3.00390625" style="1" customWidth="1"/>
    <col min="3462" max="3462" width="0.85546875" style="1" customWidth="1"/>
    <col min="3463" max="3463" width="4.00390625" style="1" bestFit="1" customWidth="1"/>
    <col min="3464" max="3466" width="0.85546875" style="1" customWidth="1"/>
    <col min="3467" max="3467" width="3.7109375" style="1" customWidth="1"/>
    <col min="3468" max="3468" width="0.85546875" style="1" customWidth="1"/>
    <col min="3469" max="3469" width="16.140625" style="1" customWidth="1"/>
    <col min="3470" max="3470" width="0.85546875" style="1" customWidth="1"/>
    <col min="3471" max="3471" width="16.140625" style="1" customWidth="1"/>
    <col min="3472" max="3472" width="13.57421875" style="1" customWidth="1"/>
    <col min="3473" max="3473" width="17.7109375" style="1" customWidth="1"/>
    <col min="3474" max="3618" width="0.85546875" style="1" customWidth="1"/>
    <col min="3619" max="3619" width="1.57421875" style="1" customWidth="1"/>
    <col min="3620" max="3622" width="0.85546875" style="1" customWidth="1"/>
    <col min="3623" max="3623" width="1.7109375" style="1" customWidth="1"/>
    <col min="3624" max="3624" width="0.85546875" style="1" customWidth="1"/>
    <col min="3625" max="3625" width="2.00390625" style="1" customWidth="1"/>
    <col min="3626" max="3626" width="2.140625" style="1" customWidth="1"/>
    <col min="3627" max="3627" width="1.7109375" style="1" customWidth="1"/>
    <col min="3628" max="3628" width="1.421875" style="1" customWidth="1"/>
    <col min="3629" max="3629" width="0.85546875" style="1" customWidth="1"/>
    <col min="3630" max="3630" width="1.7109375" style="1" customWidth="1"/>
    <col min="3631" max="3633" width="0.85546875" style="1" customWidth="1"/>
    <col min="3634" max="3634" width="1.8515625" style="1" customWidth="1"/>
    <col min="3635" max="3638" width="0.85546875" style="1" customWidth="1"/>
    <col min="3639" max="3639" width="3.28125" style="1" customWidth="1"/>
    <col min="3640" max="3644" width="0.85546875" style="1" customWidth="1"/>
    <col min="3645" max="3645" width="1.8515625" style="1" customWidth="1"/>
    <col min="3646" max="3650" width="0.85546875" style="1" customWidth="1"/>
    <col min="3651" max="3651" width="2.28125" style="1" customWidth="1"/>
    <col min="3652" max="3654" width="0.85546875" style="1" customWidth="1"/>
    <col min="3655" max="3655" width="1.421875" style="1" customWidth="1"/>
    <col min="3656" max="3656" width="0.85546875" style="1" customWidth="1"/>
    <col min="3657" max="3657" width="1.8515625" style="1" customWidth="1"/>
    <col min="3658" max="3663" width="0.85546875" style="1" customWidth="1"/>
    <col min="3664" max="3664" width="1.1484375" style="1" customWidth="1"/>
    <col min="3665" max="3665" width="0.85546875" style="1" customWidth="1"/>
    <col min="3666" max="3666" width="0.71875" style="1" customWidth="1"/>
    <col min="3667" max="3667" width="0.85546875" style="1" hidden="1" customWidth="1"/>
    <col min="3668" max="3668" width="0.5625" style="1" customWidth="1"/>
    <col min="3669" max="3679" width="0.85546875" style="1" customWidth="1"/>
    <col min="3680" max="3680" width="5.57421875" style="1" customWidth="1"/>
    <col min="3681" max="3690" width="0.85546875" style="1" customWidth="1"/>
    <col min="3691" max="3691" width="7.00390625" style="1" customWidth="1"/>
    <col min="3692" max="3708" width="0.85546875" style="1" customWidth="1"/>
    <col min="3709" max="3709" width="1.28515625" style="1" customWidth="1"/>
    <col min="3710" max="3710" width="8.421875" style="1" customWidth="1"/>
    <col min="3711" max="3712" width="0.85546875" style="1" customWidth="1"/>
    <col min="3713" max="3713" width="1.28515625" style="1" customWidth="1"/>
    <col min="3714" max="3714" width="1.1484375" style="1" customWidth="1"/>
    <col min="3715" max="3716" width="0.85546875" style="1" customWidth="1"/>
    <col min="3717" max="3717" width="3.00390625" style="1" customWidth="1"/>
    <col min="3718" max="3718" width="0.85546875" style="1" customWidth="1"/>
    <col min="3719" max="3719" width="4.00390625" style="1" bestFit="1" customWidth="1"/>
    <col min="3720" max="3722" width="0.85546875" style="1" customWidth="1"/>
    <col min="3723" max="3723" width="3.7109375" style="1" customWidth="1"/>
    <col min="3724" max="3724" width="0.85546875" style="1" customWidth="1"/>
    <col min="3725" max="3725" width="16.140625" style="1" customWidth="1"/>
    <col min="3726" max="3726" width="0.85546875" style="1" customWidth="1"/>
    <col min="3727" max="3727" width="16.140625" style="1" customWidth="1"/>
    <col min="3728" max="3728" width="13.57421875" style="1" customWidth="1"/>
    <col min="3729" max="3729" width="17.7109375" style="1" customWidth="1"/>
    <col min="3730" max="3874" width="0.85546875" style="1" customWidth="1"/>
    <col min="3875" max="3875" width="1.57421875" style="1" customWidth="1"/>
    <col min="3876" max="3878" width="0.85546875" style="1" customWidth="1"/>
    <col min="3879" max="3879" width="1.7109375" style="1" customWidth="1"/>
    <col min="3880" max="3880" width="0.85546875" style="1" customWidth="1"/>
    <col min="3881" max="3881" width="2.00390625" style="1" customWidth="1"/>
    <col min="3882" max="3882" width="2.140625" style="1" customWidth="1"/>
    <col min="3883" max="3883" width="1.7109375" style="1" customWidth="1"/>
    <col min="3884" max="3884" width="1.421875" style="1" customWidth="1"/>
    <col min="3885" max="3885" width="0.85546875" style="1" customWidth="1"/>
    <col min="3886" max="3886" width="1.7109375" style="1" customWidth="1"/>
    <col min="3887" max="3889" width="0.85546875" style="1" customWidth="1"/>
    <col min="3890" max="3890" width="1.8515625" style="1" customWidth="1"/>
    <col min="3891" max="3894" width="0.85546875" style="1" customWidth="1"/>
    <col min="3895" max="3895" width="3.28125" style="1" customWidth="1"/>
    <col min="3896" max="3900" width="0.85546875" style="1" customWidth="1"/>
    <col min="3901" max="3901" width="1.8515625" style="1" customWidth="1"/>
    <col min="3902" max="3906" width="0.85546875" style="1" customWidth="1"/>
    <col min="3907" max="3907" width="2.28125" style="1" customWidth="1"/>
    <col min="3908" max="3910" width="0.85546875" style="1" customWidth="1"/>
    <col min="3911" max="3911" width="1.421875" style="1" customWidth="1"/>
    <col min="3912" max="3912" width="0.85546875" style="1" customWidth="1"/>
    <col min="3913" max="3913" width="1.8515625" style="1" customWidth="1"/>
    <col min="3914" max="3919" width="0.85546875" style="1" customWidth="1"/>
    <col min="3920" max="3920" width="1.1484375" style="1" customWidth="1"/>
    <col min="3921" max="3921" width="0.85546875" style="1" customWidth="1"/>
    <col min="3922" max="3922" width="0.71875" style="1" customWidth="1"/>
    <col min="3923" max="3923" width="0.85546875" style="1" hidden="1" customWidth="1"/>
    <col min="3924" max="3924" width="0.5625" style="1" customWidth="1"/>
    <col min="3925" max="3935" width="0.85546875" style="1" customWidth="1"/>
    <col min="3936" max="3936" width="5.57421875" style="1" customWidth="1"/>
    <col min="3937" max="3946" width="0.85546875" style="1" customWidth="1"/>
    <col min="3947" max="3947" width="7.00390625" style="1" customWidth="1"/>
    <col min="3948" max="3964" width="0.85546875" style="1" customWidth="1"/>
    <col min="3965" max="3965" width="1.28515625" style="1" customWidth="1"/>
    <col min="3966" max="3966" width="8.421875" style="1" customWidth="1"/>
    <col min="3967" max="3968" width="0.85546875" style="1" customWidth="1"/>
    <col min="3969" max="3969" width="1.28515625" style="1" customWidth="1"/>
    <col min="3970" max="3970" width="1.1484375" style="1" customWidth="1"/>
    <col min="3971" max="3972" width="0.85546875" style="1" customWidth="1"/>
    <col min="3973" max="3973" width="3.00390625" style="1" customWidth="1"/>
    <col min="3974" max="3974" width="0.85546875" style="1" customWidth="1"/>
    <col min="3975" max="3975" width="4.00390625" style="1" bestFit="1" customWidth="1"/>
    <col min="3976" max="3978" width="0.85546875" style="1" customWidth="1"/>
    <col min="3979" max="3979" width="3.7109375" style="1" customWidth="1"/>
    <col min="3980" max="3980" width="0.85546875" style="1" customWidth="1"/>
    <col min="3981" max="3981" width="16.140625" style="1" customWidth="1"/>
    <col min="3982" max="3982" width="0.85546875" style="1" customWidth="1"/>
    <col min="3983" max="3983" width="16.140625" style="1" customWidth="1"/>
    <col min="3984" max="3984" width="13.57421875" style="1" customWidth="1"/>
    <col min="3985" max="3985" width="17.7109375" style="1" customWidth="1"/>
    <col min="3986" max="4130" width="0.85546875" style="1" customWidth="1"/>
    <col min="4131" max="4131" width="1.57421875" style="1" customWidth="1"/>
    <col min="4132" max="4134" width="0.85546875" style="1" customWidth="1"/>
    <col min="4135" max="4135" width="1.7109375" style="1" customWidth="1"/>
    <col min="4136" max="4136" width="0.85546875" style="1" customWidth="1"/>
    <col min="4137" max="4137" width="2.00390625" style="1" customWidth="1"/>
    <col min="4138" max="4138" width="2.140625" style="1" customWidth="1"/>
    <col min="4139" max="4139" width="1.7109375" style="1" customWidth="1"/>
    <col min="4140" max="4140" width="1.421875" style="1" customWidth="1"/>
    <col min="4141" max="4141" width="0.85546875" style="1" customWidth="1"/>
    <col min="4142" max="4142" width="1.7109375" style="1" customWidth="1"/>
    <col min="4143" max="4145" width="0.85546875" style="1" customWidth="1"/>
    <col min="4146" max="4146" width="1.8515625" style="1" customWidth="1"/>
    <col min="4147" max="4150" width="0.85546875" style="1" customWidth="1"/>
    <col min="4151" max="4151" width="3.28125" style="1" customWidth="1"/>
    <col min="4152" max="4156" width="0.85546875" style="1" customWidth="1"/>
    <col min="4157" max="4157" width="1.8515625" style="1" customWidth="1"/>
    <col min="4158" max="4162" width="0.85546875" style="1" customWidth="1"/>
    <col min="4163" max="4163" width="2.28125" style="1" customWidth="1"/>
    <col min="4164" max="4166" width="0.85546875" style="1" customWidth="1"/>
    <col min="4167" max="4167" width="1.421875" style="1" customWidth="1"/>
    <col min="4168" max="4168" width="0.85546875" style="1" customWidth="1"/>
    <col min="4169" max="4169" width="1.8515625" style="1" customWidth="1"/>
    <col min="4170" max="4175" width="0.85546875" style="1" customWidth="1"/>
    <col min="4176" max="4176" width="1.1484375" style="1" customWidth="1"/>
    <col min="4177" max="4177" width="0.85546875" style="1" customWidth="1"/>
    <col min="4178" max="4178" width="0.71875" style="1" customWidth="1"/>
    <col min="4179" max="4179" width="0.85546875" style="1" hidden="1" customWidth="1"/>
    <col min="4180" max="4180" width="0.5625" style="1" customWidth="1"/>
    <col min="4181" max="4191" width="0.85546875" style="1" customWidth="1"/>
    <col min="4192" max="4192" width="5.57421875" style="1" customWidth="1"/>
    <col min="4193" max="4202" width="0.85546875" style="1" customWidth="1"/>
    <col min="4203" max="4203" width="7.00390625" style="1" customWidth="1"/>
    <col min="4204" max="4220" width="0.85546875" style="1" customWidth="1"/>
    <col min="4221" max="4221" width="1.28515625" style="1" customWidth="1"/>
    <col min="4222" max="4222" width="8.421875" style="1" customWidth="1"/>
    <col min="4223" max="4224" width="0.85546875" style="1" customWidth="1"/>
    <col min="4225" max="4225" width="1.28515625" style="1" customWidth="1"/>
    <col min="4226" max="4226" width="1.1484375" style="1" customWidth="1"/>
    <col min="4227" max="4228" width="0.85546875" style="1" customWidth="1"/>
    <col min="4229" max="4229" width="3.00390625" style="1" customWidth="1"/>
    <col min="4230" max="4230" width="0.85546875" style="1" customWidth="1"/>
    <col min="4231" max="4231" width="4.00390625" style="1" bestFit="1" customWidth="1"/>
    <col min="4232" max="4234" width="0.85546875" style="1" customWidth="1"/>
    <col min="4235" max="4235" width="3.7109375" style="1" customWidth="1"/>
    <col min="4236" max="4236" width="0.85546875" style="1" customWidth="1"/>
    <col min="4237" max="4237" width="16.140625" style="1" customWidth="1"/>
    <col min="4238" max="4238" width="0.85546875" style="1" customWidth="1"/>
    <col min="4239" max="4239" width="16.140625" style="1" customWidth="1"/>
    <col min="4240" max="4240" width="13.57421875" style="1" customWidth="1"/>
    <col min="4241" max="4241" width="17.7109375" style="1" customWidth="1"/>
    <col min="4242" max="4386" width="0.85546875" style="1" customWidth="1"/>
    <col min="4387" max="4387" width="1.57421875" style="1" customWidth="1"/>
    <col min="4388" max="4390" width="0.85546875" style="1" customWidth="1"/>
    <col min="4391" max="4391" width="1.7109375" style="1" customWidth="1"/>
    <col min="4392" max="4392" width="0.85546875" style="1" customWidth="1"/>
    <col min="4393" max="4393" width="2.00390625" style="1" customWidth="1"/>
    <col min="4394" max="4394" width="2.140625" style="1" customWidth="1"/>
    <col min="4395" max="4395" width="1.7109375" style="1" customWidth="1"/>
    <col min="4396" max="4396" width="1.421875" style="1" customWidth="1"/>
    <col min="4397" max="4397" width="0.85546875" style="1" customWidth="1"/>
    <col min="4398" max="4398" width="1.7109375" style="1" customWidth="1"/>
    <col min="4399" max="4401" width="0.85546875" style="1" customWidth="1"/>
    <col min="4402" max="4402" width="1.8515625" style="1" customWidth="1"/>
    <col min="4403" max="4406" width="0.85546875" style="1" customWidth="1"/>
    <col min="4407" max="4407" width="3.28125" style="1" customWidth="1"/>
    <col min="4408" max="4412" width="0.85546875" style="1" customWidth="1"/>
    <col min="4413" max="4413" width="1.8515625" style="1" customWidth="1"/>
    <col min="4414" max="4418" width="0.85546875" style="1" customWidth="1"/>
    <col min="4419" max="4419" width="2.28125" style="1" customWidth="1"/>
    <col min="4420" max="4422" width="0.85546875" style="1" customWidth="1"/>
    <col min="4423" max="4423" width="1.421875" style="1" customWidth="1"/>
    <col min="4424" max="4424" width="0.85546875" style="1" customWidth="1"/>
    <col min="4425" max="4425" width="1.8515625" style="1" customWidth="1"/>
    <col min="4426" max="4431" width="0.85546875" style="1" customWidth="1"/>
    <col min="4432" max="4432" width="1.1484375" style="1" customWidth="1"/>
    <col min="4433" max="4433" width="0.85546875" style="1" customWidth="1"/>
    <col min="4434" max="4434" width="0.71875" style="1" customWidth="1"/>
    <col min="4435" max="4435" width="0.85546875" style="1" hidden="1" customWidth="1"/>
    <col min="4436" max="4436" width="0.5625" style="1" customWidth="1"/>
    <col min="4437" max="4447" width="0.85546875" style="1" customWidth="1"/>
    <col min="4448" max="4448" width="5.57421875" style="1" customWidth="1"/>
    <col min="4449" max="4458" width="0.85546875" style="1" customWidth="1"/>
    <col min="4459" max="4459" width="7.00390625" style="1" customWidth="1"/>
    <col min="4460" max="4476" width="0.85546875" style="1" customWidth="1"/>
    <col min="4477" max="4477" width="1.28515625" style="1" customWidth="1"/>
    <col min="4478" max="4478" width="8.421875" style="1" customWidth="1"/>
    <col min="4479" max="4480" width="0.85546875" style="1" customWidth="1"/>
    <col min="4481" max="4481" width="1.28515625" style="1" customWidth="1"/>
    <col min="4482" max="4482" width="1.1484375" style="1" customWidth="1"/>
    <col min="4483" max="4484" width="0.85546875" style="1" customWidth="1"/>
    <col min="4485" max="4485" width="3.00390625" style="1" customWidth="1"/>
    <col min="4486" max="4486" width="0.85546875" style="1" customWidth="1"/>
    <col min="4487" max="4487" width="4.00390625" style="1" bestFit="1" customWidth="1"/>
    <col min="4488" max="4490" width="0.85546875" style="1" customWidth="1"/>
    <col min="4491" max="4491" width="3.7109375" style="1" customWidth="1"/>
    <col min="4492" max="4492" width="0.85546875" style="1" customWidth="1"/>
    <col min="4493" max="4493" width="16.140625" style="1" customWidth="1"/>
    <col min="4494" max="4494" width="0.85546875" style="1" customWidth="1"/>
    <col min="4495" max="4495" width="16.140625" style="1" customWidth="1"/>
    <col min="4496" max="4496" width="13.57421875" style="1" customWidth="1"/>
    <col min="4497" max="4497" width="17.7109375" style="1" customWidth="1"/>
    <col min="4498" max="4642" width="0.85546875" style="1" customWidth="1"/>
    <col min="4643" max="4643" width="1.57421875" style="1" customWidth="1"/>
    <col min="4644" max="4646" width="0.85546875" style="1" customWidth="1"/>
    <col min="4647" max="4647" width="1.7109375" style="1" customWidth="1"/>
    <col min="4648" max="4648" width="0.85546875" style="1" customWidth="1"/>
    <col min="4649" max="4649" width="2.00390625" style="1" customWidth="1"/>
    <col min="4650" max="4650" width="2.140625" style="1" customWidth="1"/>
    <col min="4651" max="4651" width="1.7109375" style="1" customWidth="1"/>
    <col min="4652" max="4652" width="1.421875" style="1" customWidth="1"/>
    <col min="4653" max="4653" width="0.85546875" style="1" customWidth="1"/>
    <col min="4654" max="4654" width="1.7109375" style="1" customWidth="1"/>
    <col min="4655" max="4657" width="0.85546875" style="1" customWidth="1"/>
    <col min="4658" max="4658" width="1.8515625" style="1" customWidth="1"/>
    <col min="4659" max="4662" width="0.85546875" style="1" customWidth="1"/>
    <col min="4663" max="4663" width="3.28125" style="1" customWidth="1"/>
    <col min="4664" max="4668" width="0.85546875" style="1" customWidth="1"/>
    <col min="4669" max="4669" width="1.8515625" style="1" customWidth="1"/>
    <col min="4670" max="4674" width="0.85546875" style="1" customWidth="1"/>
    <col min="4675" max="4675" width="2.28125" style="1" customWidth="1"/>
    <col min="4676" max="4678" width="0.85546875" style="1" customWidth="1"/>
    <col min="4679" max="4679" width="1.421875" style="1" customWidth="1"/>
    <col min="4680" max="4680" width="0.85546875" style="1" customWidth="1"/>
    <col min="4681" max="4681" width="1.8515625" style="1" customWidth="1"/>
    <col min="4682" max="4687" width="0.85546875" style="1" customWidth="1"/>
    <col min="4688" max="4688" width="1.1484375" style="1" customWidth="1"/>
    <col min="4689" max="4689" width="0.85546875" style="1" customWidth="1"/>
    <col min="4690" max="4690" width="0.71875" style="1" customWidth="1"/>
    <col min="4691" max="4691" width="0.85546875" style="1" hidden="1" customWidth="1"/>
    <col min="4692" max="4692" width="0.5625" style="1" customWidth="1"/>
    <col min="4693" max="4703" width="0.85546875" style="1" customWidth="1"/>
    <col min="4704" max="4704" width="5.57421875" style="1" customWidth="1"/>
    <col min="4705" max="4714" width="0.85546875" style="1" customWidth="1"/>
    <col min="4715" max="4715" width="7.00390625" style="1" customWidth="1"/>
    <col min="4716" max="4732" width="0.85546875" style="1" customWidth="1"/>
    <col min="4733" max="4733" width="1.28515625" style="1" customWidth="1"/>
    <col min="4734" max="4734" width="8.421875" style="1" customWidth="1"/>
    <col min="4735" max="4736" width="0.85546875" style="1" customWidth="1"/>
    <col min="4737" max="4737" width="1.28515625" style="1" customWidth="1"/>
    <col min="4738" max="4738" width="1.1484375" style="1" customWidth="1"/>
    <col min="4739" max="4740" width="0.85546875" style="1" customWidth="1"/>
    <col min="4741" max="4741" width="3.00390625" style="1" customWidth="1"/>
    <col min="4742" max="4742" width="0.85546875" style="1" customWidth="1"/>
    <col min="4743" max="4743" width="4.00390625" style="1" bestFit="1" customWidth="1"/>
    <col min="4744" max="4746" width="0.85546875" style="1" customWidth="1"/>
    <col min="4747" max="4747" width="3.7109375" style="1" customWidth="1"/>
    <col min="4748" max="4748" width="0.85546875" style="1" customWidth="1"/>
    <col min="4749" max="4749" width="16.140625" style="1" customWidth="1"/>
    <col min="4750" max="4750" width="0.85546875" style="1" customWidth="1"/>
    <col min="4751" max="4751" width="16.140625" style="1" customWidth="1"/>
    <col min="4752" max="4752" width="13.57421875" style="1" customWidth="1"/>
    <col min="4753" max="4753" width="17.7109375" style="1" customWidth="1"/>
    <col min="4754" max="4898" width="0.85546875" style="1" customWidth="1"/>
    <col min="4899" max="4899" width="1.57421875" style="1" customWidth="1"/>
    <col min="4900" max="4902" width="0.85546875" style="1" customWidth="1"/>
    <col min="4903" max="4903" width="1.7109375" style="1" customWidth="1"/>
    <col min="4904" max="4904" width="0.85546875" style="1" customWidth="1"/>
    <col min="4905" max="4905" width="2.00390625" style="1" customWidth="1"/>
    <col min="4906" max="4906" width="2.140625" style="1" customWidth="1"/>
    <col min="4907" max="4907" width="1.7109375" style="1" customWidth="1"/>
    <col min="4908" max="4908" width="1.421875" style="1" customWidth="1"/>
    <col min="4909" max="4909" width="0.85546875" style="1" customWidth="1"/>
    <col min="4910" max="4910" width="1.7109375" style="1" customWidth="1"/>
    <col min="4911" max="4913" width="0.85546875" style="1" customWidth="1"/>
    <col min="4914" max="4914" width="1.8515625" style="1" customWidth="1"/>
    <col min="4915" max="4918" width="0.85546875" style="1" customWidth="1"/>
    <col min="4919" max="4919" width="3.28125" style="1" customWidth="1"/>
    <col min="4920" max="4924" width="0.85546875" style="1" customWidth="1"/>
    <col min="4925" max="4925" width="1.8515625" style="1" customWidth="1"/>
    <col min="4926" max="4930" width="0.85546875" style="1" customWidth="1"/>
    <col min="4931" max="4931" width="2.28125" style="1" customWidth="1"/>
    <col min="4932" max="4934" width="0.85546875" style="1" customWidth="1"/>
    <col min="4935" max="4935" width="1.421875" style="1" customWidth="1"/>
    <col min="4936" max="4936" width="0.85546875" style="1" customWidth="1"/>
    <col min="4937" max="4937" width="1.8515625" style="1" customWidth="1"/>
    <col min="4938" max="4943" width="0.85546875" style="1" customWidth="1"/>
    <col min="4944" max="4944" width="1.1484375" style="1" customWidth="1"/>
    <col min="4945" max="4945" width="0.85546875" style="1" customWidth="1"/>
    <col min="4946" max="4946" width="0.71875" style="1" customWidth="1"/>
    <col min="4947" max="4947" width="0.85546875" style="1" hidden="1" customWidth="1"/>
    <col min="4948" max="4948" width="0.5625" style="1" customWidth="1"/>
    <col min="4949" max="4959" width="0.85546875" style="1" customWidth="1"/>
    <col min="4960" max="4960" width="5.57421875" style="1" customWidth="1"/>
    <col min="4961" max="4970" width="0.85546875" style="1" customWidth="1"/>
    <col min="4971" max="4971" width="7.00390625" style="1" customWidth="1"/>
    <col min="4972" max="4988" width="0.85546875" style="1" customWidth="1"/>
    <col min="4989" max="4989" width="1.28515625" style="1" customWidth="1"/>
    <col min="4990" max="4990" width="8.421875" style="1" customWidth="1"/>
    <col min="4991" max="4992" width="0.85546875" style="1" customWidth="1"/>
    <col min="4993" max="4993" width="1.28515625" style="1" customWidth="1"/>
    <col min="4994" max="4994" width="1.1484375" style="1" customWidth="1"/>
    <col min="4995" max="4996" width="0.85546875" style="1" customWidth="1"/>
    <col min="4997" max="4997" width="3.00390625" style="1" customWidth="1"/>
    <col min="4998" max="4998" width="0.85546875" style="1" customWidth="1"/>
    <col min="4999" max="4999" width="4.00390625" style="1" bestFit="1" customWidth="1"/>
    <col min="5000" max="5002" width="0.85546875" style="1" customWidth="1"/>
    <col min="5003" max="5003" width="3.7109375" style="1" customWidth="1"/>
    <col min="5004" max="5004" width="0.85546875" style="1" customWidth="1"/>
    <col min="5005" max="5005" width="16.140625" style="1" customWidth="1"/>
    <col min="5006" max="5006" width="0.85546875" style="1" customWidth="1"/>
    <col min="5007" max="5007" width="16.140625" style="1" customWidth="1"/>
    <col min="5008" max="5008" width="13.57421875" style="1" customWidth="1"/>
    <col min="5009" max="5009" width="17.7109375" style="1" customWidth="1"/>
    <col min="5010" max="5154" width="0.85546875" style="1" customWidth="1"/>
    <col min="5155" max="5155" width="1.57421875" style="1" customWidth="1"/>
    <col min="5156" max="5158" width="0.85546875" style="1" customWidth="1"/>
    <col min="5159" max="5159" width="1.7109375" style="1" customWidth="1"/>
    <col min="5160" max="5160" width="0.85546875" style="1" customWidth="1"/>
    <col min="5161" max="5161" width="2.00390625" style="1" customWidth="1"/>
    <col min="5162" max="5162" width="2.140625" style="1" customWidth="1"/>
    <col min="5163" max="5163" width="1.7109375" style="1" customWidth="1"/>
    <col min="5164" max="5164" width="1.421875" style="1" customWidth="1"/>
    <col min="5165" max="5165" width="0.85546875" style="1" customWidth="1"/>
    <col min="5166" max="5166" width="1.7109375" style="1" customWidth="1"/>
    <col min="5167" max="5169" width="0.85546875" style="1" customWidth="1"/>
    <col min="5170" max="5170" width="1.8515625" style="1" customWidth="1"/>
    <col min="5171" max="5174" width="0.85546875" style="1" customWidth="1"/>
    <col min="5175" max="5175" width="3.28125" style="1" customWidth="1"/>
    <col min="5176" max="5180" width="0.85546875" style="1" customWidth="1"/>
    <col min="5181" max="5181" width="1.8515625" style="1" customWidth="1"/>
    <col min="5182" max="5186" width="0.85546875" style="1" customWidth="1"/>
    <col min="5187" max="5187" width="2.28125" style="1" customWidth="1"/>
    <col min="5188" max="5190" width="0.85546875" style="1" customWidth="1"/>
    <col min="5191" max="5191" width="1.421875" style="1" customWidth="1"/>
    <col min="5192" max="5192" width="0.85546875" style="1" customWidth="1"/>
    <col min="5193" max="5193" width="1.8515625" style="1" customWidth="1"/>
    <col min="5194" max="5199" width="0.85546875" style="1" customWidth="1"/>
    <col min="5200" max="5200" width="1.1484375" style="1" customWidth="1"/>
    <col min="5201" max="5201" width="0.85546875" style="1" customWidth="1"/>
    <col min="5202" max="5202" width="0.71875" style="1" customWidth="1"/>
    <col min="5203" max="5203" width="0.85546875" style="1" hidden="1" customWidth="1"/>
    <col min="5204" max="5204" width="0.5625" style="1" customWidth="1"/>
    <col min="5205" max="5215" width="0.85546875" style="1" customWidth="1"/>
    <col min="5216" max="5216" width="5.57421875" style="1" customWidth="1"/>
    <col min="5217" max="5226" width="0.85546875" style="1" customWidth="1"/>
    <col min="5227" max="5227" width="7.00390625" style="1" customWidth="1"/>
    <col min="5228" max="5244" width="0.85546875" style="1" customWidth="1"/>
    <col min="5245" max="5245" width="1.28515625" style="1" customWidth="1"/>
    <col min="5246" max="5246" width="8.421875" style="1" customWidth="1"/>
    <col min="5247" max="5248" width="0.85546875" style="1" customWidth="1"/>
    <col min="5249" max="5249" width="1.28515625" style="1" customWidth="1"/>
    <col min="5250" max="5250" width="1.1484375" style="1" customWidth="1"/>
    <col min="5251" max="5252" width="0.85546875" style="1" customWidth="1"/>
    <col min="5253" max="5253" width="3.00390625" style="1" customWidth="1"/>
    <col min="5254" max="5254" width="0.85546875" style="1" customWidth="1"/>
    <col min="5255" max="5255" width="4.00390625" style="1" bestFit="1" customWidth="1"/>
    <col min="5256" max="5258" width="0.85546875" style="1" customWidth="1"/>
    <col min="5259" max="5259" width="3.7109375" style="1" customWidth="1"/>
    <col min="5260" max="5260" width="0.85546875" style="1" customWidth="1"/>
    <col min="5261" max="5261" width="16.140625" style="1" customWidth="1"/>
    <col min="5262" max="5262" width="0.85546875" style="1" customWidth="1"/>
    <col min="5263" max="5263" width="16.140625" style="1" customWidth="1"/>
    <col min="5264" max="5264" width="13.57421875" style="1" customWidth="1"/>
    <col min="5265" max="5265" width="17.7109375" style="1" customWidth="1"/>
    <col min="5266" max="5410" width="0.85546875" style="1" customWidth="1"/>
    <col min="5411" max="5411" width="1.57421875" style="1" customWidth="1"/>
    <col min="5412" max="5414" width="0.85546875" style="1" customWidth="1"/>
    <col min="5415" max="5415" width="1.7109375" style="1" customWidth="1"/>
    <col min="5416" max="5416" width="0.85546875" style="1" customWidth="1"/>
    <col min="5417" max="5417" width="2.00390625" style="1" customWidth="1"/>
    <col min="5418" max="5418" width="2.140625" style="1" customWidth="1"/>
    <col min="5419" max="5419" width="1.7109375" style="1" customWidth="1"/>
    <col min="5420" max="5420" width="1.421875" style="1" customWidth="1"/>
    <col min="5421" max="5421" width="0.85546875" style="1" customWidth="1"/>
    <col min="5422" max="5422" width="1.7109375" style="1" customWidth="1"/>
    <col min="5423" max="5425" width="0.85546875" style="1" customWidth="1"/>
    <col min="5426" max="5426" width="1.8515625" style="1" customWidth="1"/>
    <col min="5427" max="5430" width="0.85546875" style="1" customWidth="1"/>
    <col min="5431" max="5431" width="3.28125" style="1" customWidth="1"/>
    <col min="5432" max="5436" width="0.85546875" style="1" customWidth="1"/>
    <col min="5437" max="5437" width="1.8515625" style="1" customWidth="1"/>
    <col min="5438" max="5442" width="0.85546875" style="1" customWidth="1"/>
    <col min="5443" max="5443" width="2.28125" style="1" customWidth="1"/>
    <col min="5444" max="5446" width="0.85546875" style="1" customWidth="1"/>
    <col min="5447" max="5447" width="1.421875" style="1" customWidth="1"/>
    <col min="5448" max="5448" width="0.85546875" style="1" customWidth="1"/>
    <col min="5449" max="5449" width="1.8515625" style="1" customWidth="1"/>
    <col min="5450" max="5455" width="0.85546875" style="1" customWidth="1"/>
    <col min="5456" max="5456" width="1.1484375" style="1" customWidth="1"/>
    <col min="5457" max="5457" width="0.85546875" style="1" customWidth="1"/>
    <col min="5458" max="5458" width="0.71875" style="1" customWidth="1"/>
    <col min="5459" max="5459" width="0.85546875" style="1" hidden="1" customWidth="1"/>
    <col min="5460" max="5460" width="0.5625" style="1" customWidth="1"/>
    <col min="5461" max="5471" width="0.85546875" style="1" customWidth="1"/>
    <col min="5472" max="5472" width="5.57421875" style="1" customWidth="1"/>
    <col min="5473" max="5482" width="0.85546875" style="1" customWidth="1"/>
    <col min="5483" max="5483" width="7.00390625" style="1" customWidth="1"/>
    <col min="5484" max="5500" width="0.85546875" style="1" customWidth="1"/>
    <col min="5501" max="5501" width="1.28515625" style="1" customWidth="1"/>
    <col min="5502" max="5502" width="8.421875" style="1" customWidth="1"/>
    <col min="5503" max="5504" width="0.85546875" style="1" customWidth="1"/>
    <col min="5505" max="5505" width="1.28515625" style="1" customWidth="1"/>
    <col min="5506" max="5506" width="1.1484375" style="1" customWidth="1"/>
    <col min="5507" max="5508" width="0.85546875" style="1" customWidth="1"/>
    <col min="5509" max="5509" width="3.00390625" style="1" customWidth="1"/>
    <col min="5510" max="5510" width="0.85546875" style="1" customWidth="1"/>
    <col min="5511" max="5511" width="4.00390625" style="1" bestFit="1" customWidth="1"/>
    <col min="5512" max="5514" width="0.85546875" style="1" customWidth="1"/>
    <col min="5515" max="5515" width="3.7109375" style="1" customWidth="1"/>
    <col min="5516" max="5516" width="0.85546875" style="1" customWidth="1"/>
    <col min="5517" max="5517" width="16.140625" style="1" customWidth="1"/>
    <col min="5518" max="5518" width="0.85546875" style="1" customWidth="1"/>
    <col min="5519" max="5519" width="16.140625" style="1" customWidth="1"/>
    <col min="5520" max="5520" width="13.57421875" style="1" customWidth="1"/>
    <col min="5521" max="5521" width="17.7109375" style="1" customWidth="1"/>
    <col min="5522" max="5666" width="0.85546875" style="1" customWidth="1"/>
    <col min="5667" max="5667" width="1.57421875" style="1" customWidth="1"/>
    <col min="5668" max="5670" width="0.85546875" style="1" customWidth="1"/>
    <col min="5671" max="5671" width="1.7109375" style="1" customWidth="1"/>
    <col min="5672" max="5672" width="0.85546875" style="1" customWidth="1"/>
    <col min="5673" max="5673" width="2.00390625" style="1" customWidth="1"/>
    <col min="5674" max="5674" width="2.140625" style="1" customWidth="1"/>
    <col min="5675" max="5675" width="1.7109375" style="1" customWidth="1"/>
    <col min="5676" max="5676" width="1.421875" style="1" customWidth="1"/>
    <col min="5677" max="5677" width="0.85546875" style="1" customWidth="1"/>
    <col min="5678" max="5678" width="1.7109375" style="1" customWidth="1"/>
    <col min="5679" max="5681" width="0.85546875" style="1" customWidth="1"/>
    <col min="5682" max="5682" width="1.8515625" style="1" customWidth="1"/>
    <col min="5683" max="5686" width="0.85546875" style="1" customWidth="1"/>
    <col min="5687" max="5687" width="3.28125" style="1" customWidth="1"/>
    <col min="5688" max="5692" width="0.85546875" style="1" customWidth="1"/>
    <col min="5693" max="5693" width="1.8515625" style="1" customWidth="1"/>
    <col min="5694" max="5698" width="0.85546875" style="1" customWidth="1"/>
    <col min="5699" max="5699" width="2.28125" style="1" customWidth="1"/>
    <col min="5700" max="5702" width="0.85546875" style="1" customWidth="1"/>
    <col min="5703" max="5703" width="1.421875" style="1" customWidth="1"/>
    <col min="5704" max="5704" width="0.85546875" style="1" customWidth="1"/>
    <col min="5705" max="5705" width="1.8515625" style="1" customWidth="1"/>
    <col min="5706" max="5711" width="0.85546875" style="1" customWidth="1"/>
    <col min="5712" max="5712" width="1.1484375" style="1" customWidth="1"/>
    <col min="5713" max="5713" width="0.85546875" style="1" customWidth="1"/>
    <col min="5714" max="5714" width="0.71875" style="1" customWidth="1"/>
    <col min="5715" max="5715" width="0.85546875" style="1" hidden="1" customWidth="1"/>
    <col min="5716" max="5716" width="0.5625" style="1" customWidth="1"/>
    <col min="5717" max="5727" width="0.85546875" style="1" customWidth="1"/>
    <col min="5728" max="5728" width="5.57421875" style="1" customWidth="1"/>
    <col min="5729" max="5738" width="0.85546875" style="1" customWidth="1"/>
    <col min="5739" max="5739" width="7.00390625" style="1" customWidth="1"/>
    <col min="5740" max="5756" width="0.85546875" style="1" customWidth="1"/>
    <col min="5757" max="5757" width="1.28515625" style="1" customWidth="1"/>
    <col min="5758" max="5758" width="8.421875" style="1" customWidth="1"/>
    <col min="5759" max="5760" width="0.85546875" style="1" customWidth="1"/>
    <col min="5761" max="5761" width="1.28515625" style="1" customWidth="1"/>
    <col min="5762" max="5762" width="1.1484375" style="1" customWidth="1"/>
    <col min="5763" max="5764" width="0.85546875" style="1" customWidth="1"/>
    <col min="5765" max="5765" width="3.00390625" style="1" customWidth="1"/>
    <col min="5766" max="5766" width="0.85546875" style="1" customWidth="1"/>
    <col min="5767" max="5767" width="4.00390625" style="1" bestFit="1" customWidth="1"/>
    <col min="5768" max="5770" width="0.85546875" style="1" customWidth="1"/>
    <col min="5771" max="5771" width="3.7109375" style="1" customWidth="1"/>
    <col min="5772" max="5772" width="0.85546875" style="1" customWidth="1"/>
    <col min="5773" max="5773" width="16.140625" style="1" customWidth="1"/>
    <col min="5774" max="5774" width="0.85546875" style="1" customWidth="1"/>
    <col min="5775" max="5775" width="16.140625" style="1" customWidth="1"/>
    <col min="5776" max="5776" width="13.57421875" style="1" customWidth="1"/>
    <col min="5777" max="5777" width="17.7109375" style="1" customWidth="1"/>
    <col min="5778" max="5922" width="0.85546875" style="1" customWidth="1"/>
    <col min="5923" max="5923" width="1.57421875" style="1" customWidth="1"/>
    <col min="5924" max="5926" width="0.85546875" style="1" customWidth="1"/>
    <col min="5927" max="5927" width="1.7109375" style="1" customWidth="1"/>
    <col min="5928" max="5928" width="0.85546875" style="1" customWidth="1"/>
    <col min="5929" max="5929" width="2.00390625" style="1" customWidth="1"/>
    <col min="5930" max="5930" width="2.140625" style="1" customWidth="1"/>
    <col min="5931" max="5931" width="1.7109375" style="1" customWidth="1"/>
    <col min="5932" max="5932" width="1.421875" style="1" customWidth="1"/>
    <col min="5933" max="5933" width="0.85546875" style="1" customWidth="1"/>
    <col min="5934" max="5934" width="1.7109375" style="1" customWidth="1"/>
    <col min="5935" max="5937" width="0.85546875" style="1" customWidth="1"/>
    <col min="5938" max="5938" width="1.8515625" style="1" customWidth="1"/>
    <col min="5939" max="5942" width="0.85546875" style="1" customWidth="1"/>
    <col min="5943" max="5943" width="3.28125" style="1" customWidth="1"/>
    <col min="5944" max="5948" width="0.85546875" style="1" customWidth="1"/>
    <col min="5949" max="5949" width="1.8515625" style="1" customWidth="1"/>
    <col min="5950" max="5954" width="0.85546875" style="1" customWidth="1"/>
    <col min="5955" max="5955" width="2.28125" style="1" customWidth="1"/>
    <col min="5956" max="5958" width="0.85546875" style="1" customWidth="1"/>
    <col min="5959" max="5959" width="1.421875" style="1" customWidth="1"/>
    <col min="5960" max="5960" width="0.85546875" style="1" customWidth="1"/>
    <col min="5961" max="5961" width="1.8515625" style="1" customWidth="1"/>
    <col min="5962" max="5967" width="0.85546875" style="1" customWidth="1"/>
    <col min="5968" max="5968" width="1.1484375" style="1" customWidth="1"/>
    <col min="5969" max="5969" width="0.85546875" style="1" customWidth="1"/>
    <col min="5970" max="5970" width="0.71875" style="1" customWidth="1"/>
    <col min="5971" max="5971" width="0.85546875" style="1" hidden="1" customWidth="1"/>
    <col min="5972" max="5972" width="0.5625" style="1" customWidth="1"/>
    <col min="5973" max="5983" width="0.85546875" style="1" customWidth="1"/>
    <col min="5984" max="5984" width="5.57421875" style="1" customWidth="1"/>
    <col min="5985" max="5994" width="0.85546875" style="1" customWidth="1"/>
    <col min="5995" max="5995" width="7.00390625" style="1" customWidth="1"/>
    <col min="5996" max="6012" width="0.85546875" style="1" customWidth="1"/>
    <col min="6013" max="6013" width="1.28515625" style="1" customWidth="1"/>
    <col min="6014" max="6014" width="8.421875" style="1" customWidth="1"/>
    <col min="6015" max="6016" width="0.85546875" style="1" customWidth="1"/>
    <col min="6017" max="6017" width="1.28515625" style="1" customWidth="1"/>
    <col min="6018" max="6018" width="1.1484375" style="1" customWidth="1"/>
    <col min="6019" max="6020" width="0.85546875" style="1" customWidth="1"/>
    <col min="6021" max="6021" width="3.00390625" style="1" customWidth="1"/>
    <col min="6022" max="6022" width="0.85546875" style="1" customWidth="1"/>
    <col min="6023" max="6023" width="4.00390625" style="1" bestFit="1" customWidth="1"/>
    <col min="6024" max="6026" width="0.85546875" style="1" customWidth="1"/>
    <col min="6027" max="6027" width="3.7109375" style="1" customWidth="1"/>
    <col min="6028" max="6028" width="0.85546875" style="1" customWidth="1"/>
    <col min="6029" max="6029" width="16.140625" style="1" customWidth="1"/>
    <col min="6030" max="6030" width="0.85546875" style="1" customWidth="1"/>
    <col min="6031" max="6031" width="16.140625" style="1" customWidth="1"/>
    <col min="6032" max="6032" width="13.57421875" style="1" customWidth="1"/>
    <col min="6033" max="6033" width="17.7109375" style="1" customWidth="1"/>
    <col min="6034" max="6178" width="0.85546875" style="1" customWidth="1"/>
    <col min="6179" max="6179" width="1.57421875" style="1" customWidth="1"/>
    <col min="6180" max="6182" width="0.85546875" style="1" customWidth="1"/>
    <col min="6183" max="6183" width="1.7109375" style="1" customWidth="1"/>
    <col min="6184" max="6184" width="0.85546875" style="1" customWidth="1"/>
    <col min="6185" max="6185" width="2.00390625" style="1" customWidth="1"/>
    <col min="6186" max="6186" width="2.140625" style="1" customWidth="1"/>
    <col min="6187" max="6187" width="1.7109375" style="1" customWidth="1"/>
    <col min="6188" max="6188" width="1.421875" style="1" customWidth="1"/>
    <col min="6189" max="6189" width="0.85546875" style="1" customWidth="1"/>
    <col min="6190" max="6190" width="1.7109375" style="1" customWidth="1"/>
    <col min="6191" max="6193" width="0.85546875" style="1" customWidth="1"/>
    <col min="6194" max="6194" width="1.8515625" style="1" customWidth="1"/>
    <col min="6195" max="6198" width="0.85546875" style="1" customWidth="1"/>
    <col min="6199" max="6199" width="3.28125" style="1" customWidth="1"/>
    <col min="6200" max="6204" width="0.85546875" style="1" customWidth="1"/>
    <col min="6205" max="6205" width="1.8515625" style="1" customWidth="1"/>
    <col min="6206" max="6210" width="0.85546875" style="1" customWidth="1"/>
    <col min="6211" max="6211" width="2.28125" style="1" customWidth="1"/>
    <col min="6212" max="6214" width="0.85546875" style="1" customWidth="1"/>
    <col min="6215" max="6215" width="1.421875" style="1" customWidth="1"/>
    <col min="6216" max="6216" width="0.85546875" style="1" customWidth="1"/>
    <col min="6217" max="6217" width="1.8515625" style="1" customWidth="1"/>
    <col min="6218" max="6223" width="0.85546875" style="1" customWidth="1"/>
    <col min="6224" max="6224" width="1.1484375" style="1" customWidth="1"/>
    <col min="6225" max="6225" width="0.85546875" style="1" customWidth="1"/>
    <col min="6226" max="6226" width="0.71875" style="1" customWidth="1"/>
    <col min="6227" max="6227" width="0.85546875" style="1" hidden="1" customWidth="1"/>
    <col min="6228" max="6228" width="0.5625" style="1" customWidth="1"/>
    <col min="6229" max="6239" width="0.85546875" style="1" customWidth="1"/>
    <col min="6240" max="6240" width="5.57421875" style="1" customWidth="1"/>
    <col min="6241" max="6250" width="0.85546875" style="1" customWidth="1"/>
    <col min="6251" max="6251" width="7.00390625" style="1" customWidth="1"/>
    <col min="6252" max="6268" width="0.85546875" style="1" customWidth="1"/>
    <col min="6269" max="6269" width="1.28515625" style="1" customWidth="1"/>
    <col min="6270" max="6270" width="8.421875" style="1" customWidth="1"/>
    <col min="6271" max="6272" width="0.85546875" style="1" customWidth="1"/>
    <col min="6273" max="6273" width="1.28515625" style="1" customWidth="1"/>
    <col min="6274" max="6274" width="1.1484375" style="1" customWidth="1"/>
    <col min="6275" max="6276" width="0.85546875" style="1" customWidth="1"/>
    <col min="6277" max="6277" width="3.00390625" style="1" customWidth="1"/>
    <col min="6278" max="6278" width="0.85546875" style="1" customWidth="1"/>
    <col min="6279" max="6279" width="4.00390625" style="1" bestFit="1" customWidth="1"/>
    <col min="6280" max="6282" width="0.85546875" style="1" customWidth="1"/>
    <col min="6283" max="6283" width="3.7109375" style="1" customWidth="1"/>
    <col min="6284" max="6284" width="0.85546875" style="1" customWidth="1"/>
    <col min="6285" max="6285" width="16.140625" style="1" customWidth="1"/>
    <col min="6286" max="6286" width="0.85546875" style="1" customWidth="1"/>
    <col min="6287" max="6287" width="16.140625" style="1" customWidth="1"/>
    <col min="6288" max="6288" width="13.57421875" style="1" customWidth="1"/>
    <col min="6289" max="6289" width="17.7109375" style="1" customWidth="1"/>
    <col min="6290" max="6434" width="0.85546875" style="1" customWidth="1"/>
    <col min="6435" max="6435" width="1.57421875" style="1" customWidth="1"/>
    <col min="6436" max="6438" width="0.85546875" style="1" customWidth="1"/>
    <col min="6439" max="6439" width="1.7109375" style="1" customWidth="1"/>
    <col min="6440" max="6440" width="0.85546875" style="1" customWidth="1"/>
    <col min="6441" max="6441" width="2.00390625" style="1" customWidth="1"/>
    <col min="6442" max="6442" width="2.140625" style="1" customWidth="1"/>
    <col min="6443" max="6443" width="1.7109375" style="1" customWidth="1"/>
    <col min="6444" max="6444" width="1.421875" style="1" customWidth="1"/>
    <col min="6445" max="6445" width="0.85546875" style="1" customWidth="1"/>
    <col min="6446" max="6446" width="1.7109375" style="1" customWidth="1"/>
    <col min="6447" max="6449" width="0.85546875" style="1" customWidth="1"/>
    <col min="6450" max="6450" width="1.8515625" style="1" customWidth="1"/>
    <col min="6451" max="6454" width="0.85546875" style="1" customWidth="1"/>
    <col min="6455" max="6455" width="3.28125" style="1" customWidth="1"/>
    <col min="6456" max="6460" width="0.85546875" style="1" customWidth="1"/>
    <col min="6461" max="6461" width="1.8515625" style="1" customWidth="1"/>
    <col min="6462" max="6466" width="0.85546875" style="1" customWidth="1"/>
    <col min="6467" max="6467" width="2.28125" style="1" customWidth="1"/>
    <col min="6468" max="6470" width="0.85546875" style="1" customWidth="1"/>
    <col min="6471" max="6471" width="1.421875" style="1" customWidth="1"/>
    <col min="6472" max="6472" width="0.85546875" style="1" customWidth="1"/>
    <col min="6473" max="6473" width="1.8515625" style="1" customWidth="1"/>
    <col min="6474" max="6479" width="0.85546875" style="1" customWidth="1"/>
    <col min="6480" max="6480" width="1.1484375" style="1" customWidth="1"/>
    <col min="6481" max="6481" width="0.85546875" style="1" customWidth="1"/>
    <col min="6482" max="6482" width="0.71875" style="1" customWidth="1"/>
    <col min="6483" max="6483" width="0.85546875" style="1" hidden="1" customWidth="1"/>
    <col min="6484" max="6484" width="0.5625" style="1" customWidth="1"/>
    <col min="6485" max="6495" width="0.85546875" style="1" customWidth="1"/>
    <col min="6496" max="6496" width="5.57421875" style="1" customWidth="1"/>
    <col min="6497" max="6506" width="0.85546875" style="1" customWidth="1"/>
    <col min="6507" max="6507" width="7.00390625" style="1" customWidth="1"/>
    <col min="6508" max="6524" width="0.85546875" style="1" customWidth="1"/>
    <col min="6525" max="6525" width="1.28515625" style="1" customWidth="1"/>
    <col min="6526" max="6526" width="8.421875" style="1" customWidth="1"/>
    <col min="6527" max="6528" width="0.85546875" style="1" customWidth="1"/>
    <col min="6529" max="6529" width="1.28515625" style="1" customWidth="1"/>
    <col min="6530" max="6530" width="1.1484375" style="1" customWidth="1"/>
    <col min="6531" max="6532" width="0.85546875" style="1" customWidth="1"/>
    <col min="6533" max="6533" width="3.00390625" style="1" customWidth="1"/>
    <col min="6534" max="6534" width="0.85546875" style="1" customWidth="1"/>
    <col min="6535" max="6535" width="4.00390625" style="1" bestFit="1" customWidth="1"/>
    <col min="6536" max="6538" width="0.85546875" style="1" customWidth="1"/>
    <col min="6539" max="6539" width="3.7109375" style="1" customWidth="1"/>
    <col min="6540" max="6540" width="0.85546875" style="1" customWidth="1"/>
    <col min="6541" max="6541" width="16.140625" style="1" customWidth="1"/>
    <col min="6542" max="6542" width="0.85546875" style="1" customWidth="1"/>
    <col min="6543" max="6543" width="16.140625" style="1" customWidth="1"/>
    <col min="6544" max="6544" width="13.57421875" style="1" customWidth="1"/>
    <col min="6545" max="6545" width="17.7109375" style="1" customWidth="1"/>
    <col min="6546" max="6690" width="0.85546875" style="1" customWidth="1"/>
    <col min="6691" max="6691" width="1.57421875" style="1" customWidth="1"/>
    <col min="6692" max="6694" width="0.85546875" style="1" customWidth="1"/>
    <col min="6695" max="6695" width="1.7109375" style="1" customWidth="1"/>
    <col min="6696" max="6696" width="0.85546875" style="1" customWidth="1"/>
    <col min="6697" max="6697" width="2.00390625" style="1" customWidth="1"/>
    <col min="6698" max="6698" width="2.140625" style="1" customWidth="1"/>
    <col min="6699" max="6699" width="1.7109375" style="1" customWidth="1"/>
    <col min="6700" max="6700" width="1.421875" style="1" customWidth="1"/>
    <col min="6701" max="6701" width="0.85546875" style="1" customWidth="1"/>
    <col min="6702" max="6702" width="1.7109375" style="1" customWidth="1"/>
    <col min="6703" max="6705" width="0.85546875" style="1" customWidth="1"/>
    <col min="6706" max="6706" width="1.8515625" style="1" customWidth="1"/>
    <col min="6707" max="6710" width="0.85546875" style="1" customWidth="1"/>
    <col min="6711" max="6711" width="3.28125" style="1" customWidth="1"/>
    <col min="6712" max="6716" width="0.85546875" style="1" customWidth="1"/>
    <col min="6717" max="6717" width="1.8515625" style="1" customWidth="1"/>
    <col min="6718" max="6722" width="0.85546875" style="1" customWidth="1"/>
    <col min="6723" max="6723" width="2.28125" style="1" customWidth="1"/>
    <col min="6724" max="6726" width="0.85546875" style="1" customWidth="1"/>
    <col min="6727" max="6727" width="1.421875" style="1" customWidth="1"/>
    <col min="6728" max="6728" width="0.85546875" style="1" customWidth="1"/>
    <col min="6729" max="6729" width="1.8515625" style="1" customWidth="1"/>
    <col min="6730" max="6735" width="0.85546875" style="1" customWidth="1"/>
    <col min="6736" max="6736" width="1.1484375" style="1" customWidth="1"/>
    <col min="6737" max="6737" width="0.85546875" style="1" customWidth="1"/>
    <col min="6738" max="6738" width="0.71875" style="1" customWidth="1"/>
    <col min="6739" max="6739" width="0.85546875" style="1" hidden="1" customWidth="1"/>
    <col min="6740" max="6740" width="0.5625" style="1" customWidth="1"/>
    <col min="6741" max="6751" width="0.85546875" style="1" customWidth="1"/>
    <col min="6752" max="6752" width="5.57421875" style="1" customWidth="1"/>
    <col min="6753" max="6762" width="0.85546875" style="1" customWidth="1"/>
    <col min="6763" max="6763" width="7.00390625" style="1" customWidth="1"/>
    <col min="6764" max="6780" width="0.85546875" style="1" customWidth="1"/>
    <col min="6781" max="6781" width="1.28515625" style="1" customWidth="1"/>
    <col min="6782" max="6782" width="8.421875" style="1" customWidth="1"/>
    <col min="6783" max="6784" width="0.85546875" style="1" customWidth="1"/>
    <col min="6785" max="6785" width="1.28515625" style="1" customWidth="1"/>
    <col min="6786" max="6786" width="1.1484375" style="1" customWidth="1"/>
    <col min="6787" max="6788" width="0.85546875" style="1" customWidth="1"/>
    <col min="6789" max="6789" width="3.00390625" style="1" customWidth="1"/>
    <col min="6790" max="6790" width="0.85546875" style="1" customWidth="1"/>
    <col min="6791" max="6791" width="4.00390625" style="1" bestFit="1" customWidth="1"/>
    <col min="6792" max="6794" width="0.85546875" style="1" customWidth="1"/>
    <col min="6795" max="6795" width="3.7109375" style="1" customWidth="1"/>
    <col min="6796" max="6796" width="0.85546875" style="1" customWidth="1"/>
    <col min="6797" max="6797" width="16.140625" style="1" customWidth="1"/>
    <col min="6798" max="6798" width="0.85546875" style="1" customWidth="1"/>
    <col min="6799" max="6799" width="16.140625" style="1" customWidth="1"/>
    <col min="6800" max="6800" width="13.57421875" style="1" customWidth="1"/>
    <col min="6801" max="6801" width="17.7109375" style="1" customWidth="1"/>
    <col min="6802" max="6946" width="0.85546875" style="1" customWidth="1"/>
    <col min="6947" max="6947" width="1.57421875" style="1" customWidth="1"/>
    <col min="6948" max="6950" width="0.85546875" style="1" customWidth="1"/>
    <col min="6951" max="6951" width="1.7109375" style="1" customWidth="1"/>
    <col min="6952" max="6952" width="0.85546875" style="1" customWidth="1"/>
    <col min="6953" max="6953" width="2.00390625" style="1" customWidth="1"/>
    <col min="6954" max="6954" width="2.140625" style="1" customWidth="1"/>
    <col min="6955" max="6955" width="1.7109375" style="1" customWidth="1"/>
    <col min="6956" max="6956" width="1.421875" style="1" customWidth="1"/>
    <col min="6957" max="6957" width="0.85546875" style="1" customWidth="1"/>
    <col min="6958" max="6958" width="1.7109375" style="1" customWidth="1"/>
    <col min="6959" max="6961" width="0.85546875" style="1" customWidth="1"/>
    <col min="6962" max="6962" width="1.8515625" style="1" customWidth="1"/>
    <col min="6963" max="6966" width="0.85546875" style="1" customWidth="1"/>
    <col min="6967" max="6967" width="3.28125" style="1" customWidth="1"/>
    <col min="6968" max="6972" width="0.85546875" style="1" customWidth="1"/>
    <col min="6973" max="6973" width="1.8515625" style="1" customWidth="1"/>
    <col min="6974" max="6978" width="0.85546875" style="1" customWidth="1"/>
    <col min="6979" max="6979" width="2.28125" style="1" customWidth="1"/>
    <col min="6980" max="6982" width="0.85546875" style="1" customWidth="1"/>
    <col min="6983" max="6983" width="1.421875" style="1" customWidth="1"/>
    <col min="6984" max="6984" width="0.85546875" style="1" customWidth="1"/>
    <col min="6985" max="6985" width="1.8515625" style="1" customWidth="1"/>
    <col min="6986" max="6991" width="0.85546875" style="1" customWidth="1"/>
    <col min="6992" max="6992" width="1.1484375" style="1" customWidth="1"/>
    <col min="6993" max="6993" width="0.85546875" style="1" customWidth="1"/>
    <col min="6994" max="6994" width="0.71875" style="1" customWidth="1"/>
    <col min="6995" max="6995" width="0.85546875" style="1" hidden="1" customWidth="1"/>
    <col min="6996" max="6996" width="0.5625" style="1" customWidth="1"/>
    <col min="6997" max="7007" width="0.85546875" style="1" customWidth="1"/>
    <col min="7008" max="7008" width="5.57421875" style="1" customWidth="1"/>
    <col min="7009" max="7018" width="0.85546875" style="1" customWidth="1"/>
    <col min="7019" max="7019" width="7.00390625" style="1" customWidth="1"/>
    <col min="7020" max="7036" width="0.85546875" style="1" customWidth="1"/>
    <col min="7037" max="7037" width="1.28515625" style="1" customWidth="1"/>
    <col min="7038" max="7038" width="8.421875" style="1" customWidth="1"/>
    <col min="7039" max="7040" width="0.85546875" style="1" customWidth="1"/>
    <col min="7041" max="7041" width="1.28515625" style="1" customWidth="1"/>
    <col min="7042" max="7042" width="1.1484375" style="1" customWidth="1"/>
    <col min="7043" max="7044" width="0.85546875" style="1" customWidth="1"/>
    <col min="7045" max="7045" width="3.00390625" style="1" customWidth="1"/>
    <col min="7046" max="7046" width="0.85546875" style="1" customWidth="1"/>
    <col min="7047" max="7047" width="4.00390625" style="1" bestFit="1" customWidth="1"/>
    <col min="7048" max="7050" width="0.85546875" style="1" customWidth="1"/>
    <col min="7051" max="7051" width="3.7109375" style="1" customWidth="1"/>
    <col min="7052" max="7052" width="0.85546875" style="1" customWidth="1"/>
    <col min="7053" max="7053" width="16.140625" style="1" customWidth="1"/>
    <col min="7054" max="7054" width="0.85546875" style="1" customWidth="1"/>
    <col min="7055" max="7055" width="16.140625" style="1" customWidth="1"/>
    <col min="7056" max="7056" width="13.57421875" style="1" customWidth="1"/>
    <col min="7057" max="7057" width="17.7109375" style="1" customWidth="1"/>
    <col min="7058" max="7202" width="0.85546875" style="1" customWidth="1"/>
    <col min="7203" max="7203" width="1.57421875" style="1" customWidth="1"/>
    <col min="7204" max="7206" width="0.85546875" style="1" customWidth="1"/>
    <col min="7207" max="7207" width="1.7109375" style="1" customWidth="1"/>
    <col min="7208" max="7208" width="0.85546875" style="1" customWidth="1"/>
    <col min="7209" max="7209" width="2.00390625" style="1" customWidth="1"/>
    <col min="7210" max="7210" width="2.140625" style="1" customWidth="1"/>
    <col min="7211" max="7211" width="1.7109375" style="1" customWidth="1"/>
    <col min="7212" max="7212" width="1.421875" style="1" customWidth="1"/>
    <col min="7213" max="7213" width="0.85546875" style="1" customWidth="1"/>
    <col min="7214" max="7214" width="1.7109375" style="1" customWidth="1"/>
    <col min="7215" max="7217" width="0.85546875" style="1" customWidth="1"/>
    <col min="7218" max="7218" width="1.8515625" style="1" customWidth="1"/>
    <col min="7219" max="7222" width="0.85546875" style="1" customWidth="1"/>
    <col min="7223" max="7223" width="3.28125" style="1" customWidth="1"/>
    <col min="7224" max="7228" width="0.85546875" style="1" customWidth="1"/>
    <col min="7229" max="7229" width="1.8515625" style="1" customWidth="1"/>
    <col min="7230" max="7234" width="0.85546875" style="1" customWidth="1"/>
    <col min="7235" max="7235" width="2.28125" style="1" customWidth="1"/>
    <col min="7236" max="7238" width="0.85546875" style="1" customWidth="1"/>
    <col min="7239" max="7239" width="1.421875" style="1" customWidth="1"/>
    <col min="7240" max="7240" width="0.85546875" style="1" customWidth="1"/>
    <col min="7241" max="7241" width="1.8515625" style="1" customWidth="1"/>
    <col min="7242" max="7247" width="0.85546875" style="1" customWidth="1"/>
    <col min="7248" max="7248" width="1.1484375" style="1" customWidth="1"/>
    <col min="7249" max="7249" width="0.85546875" style="1" customWidth="1"/>
    <col min="7250" max="7250" width="0.71875" style="1" customWidth="1"/>
    <col min="7251" max="7251" width="0.85546875" style="1" hidden="1" customWidth="1"/>
    <col min="7252" max="7252" width="0.5625" style="1" customWidth="1"/>
    <col min="7253" max="7263" width="0.85546875" style="1" customWidth="1"/>
    <col min="7264" max="7264" width="5.57421875" style="1" customWidth="1"/>
    <col min="7265" max="7274" width="0.85546875" style="1" customWidth="1"/>
    <col min="7275" max="7275" width="7.00390625" style="1" customWidth="1"/>
    <col min="7276" max="7292" width="0.85546875" style="1" customWidth="1"/>
    <col min="7293" max="7293" width="1.28515625" style="1" customWidth="1"/>
    <col min="7294" max="7294" width="8.421875" style="1" customWidth="1"/>
    <col min="7295" max="7296" width="0.85546875" style="1" customWidth="1"/>
    <col min="7297" max="7297" width="1.28515625" style="1" customWidth="1"/>
    <col min="7298" max="7298" width="1.1484375" style="1" customWidth="1"/>
    <col min="7299" max="7300" width="0.85546875" style="1" customWidth="1"/>
    <col min="7301" max="7301" width="3.00390625" style="1" customWidth="1"/>
    <col min="7302" max="7302" width="0.85546875" style="1" customWidth="1"/>
    <col min="7303" max="7303" width="4.00390625" style="1" bestFit="1" customWidth="1"/>
    <col min="7304" max="7306" width="0.85546875" style="1" customWidth="1"/>
    <col min="7307" max="7307" width="3.7109375" style="1" customWidth="1"/>
    <col min="7308" max="7308" width="0.85546875" style="1" customWidth="1"/>
    <col min="7309" max="7309" width="16.140625" style="1" customWidth="1"/>
    <col min="7310" max="7310" width="0.85546875" style="1" customWidth="1"/>
    <col min="7311" max="7311" width="16.140625" style="1" customWidth="1"/>
    <col min="7312" max="7312" width="13.57421875" style="1" customWidth="1"/>
    <col min="7313" max="7313" width="17.7109375" style="1" customWidth="1"/>
    <col min="7314" max="7458" width="0.85546875" style="1" customWidth="1"/>
    <col min="7459" max="7459" width="1.57421875" style="1" customWidth="1"/>
    <col min="7460" max="7462" width="0.85546875" style="1" customWidth="1"/>
    <col min="7463" max="7463" width="1.7109375" style="1" customWidth="1"/>
    <col min="7464" max="7464" width="0.85546875" style="1" customWidth="1"/>
    <col min="7465" max="7465" width="2.00390625" style="1" customWidth="1"/>
    <col min="7466" max="7466" width="2.140625" style="1" customWidth="1"/>
    <col min="7467" max="7467" width="1.7109375" style="1" customWidth="1"/>
    <col min="7468" max="7468" width="1.421875" style="1" customWidth="1"/>
    <col min="7469" max="7469" width="0.85546875" style="1" customWidth="1"/>
    <col min="7470" max="7470" width="1.7109375" style="1" customWidth="1"/>
    <col min="7471" max="7473" width="0.85546875" style="1" customWidth="1"/>
    <col min="7474" max="7474" width="1.8515625" style="1" customWidth="1"/>
    <col min="7475" max="7478" width="0.85546875" style="1" customWidth="1"/>
    <col min="7479" max="7479" width="3.28125" style="1" customWidth="1"/>
    <col min="7480" max="7484" width="0.85546875" style="1" customWidth="1"/>
    <col min="7485" max="7485" width="1.8515625" style="1" customWidth="1"/>
    <col min="7486" max="7490" width="0.85546875" style="1" customWidth="1"/>
    <col min="7491" max="7491" width="2.28125" style="1" customWidth="1"/>
    <col min="7492" max="7494" width="0.85546875" style="1" customWidth="1"/>
    <col min="7495" max="7495" width="1.421875" style="1" customWidth="1"/>
    <col min="7496" max="7496" width="0.85546875" style="1" customWidth="1"/>
    <col min="7497" max="7497" width="1.8515625" style="1" customWidth="1"/>
    <col min="7498" max="7503" width="0.85546875" style="1" customWidth="1"/>
    <col min="7504" max="7504" width="1.1484375" style="1" customWidth="1"/>
    <col min="7505" max="7505" width="0.85546875" style="1" customWidth="1"/>
    <col min="7506" max="7506" width="0.71875" style="1" customWidth="1"/>
    <col min="7507" max="7507" width="0.85546875" style="1" hidden="1" customWidth="1"/>
    <col min="7508" max="7508" width="0.5625" style="1" customWidth="1"/>
    <col min="7509" max="7519" width="0.85546875" style="1" customWidth="1"/>
    <col min="7520" max="7520" width="5.57421875" style="1" customWidth="1"/>
    <col min="7521" max="7530" width="0.85546875" style="1" customWidth="1"/>
    <col min="7531" max="7531" width="7.00390625" style="1" customWidth="1"/>
    <col min="7532" max="7548" width="0.85546875" style="1" customWidth="1"/>
    <col min="7549" max="7549" width="1.28515625" style="1" customWidth="1"/>
    <col min="7550" max="7550" width="8.421875" style="1" customWidth="1"/>
    <col min="7551" max="7552" width="0.85546875" style="1" customWidth="1"/>
    <col min="7553" max="7553" width="1.28515625" style="1" customWidth="1"/>
    <col min="7554" max="7554" width="1.1484375" style="1" customWidth="1"/>
    <col min="7555" max="7556" width="0.85546875" style="1" customWidth="1"/>
    <col min="7557" max="7557" width="3.00390625" style="1" customWidth="1"/>
    <col min="7558" max="7558" width="0.85546875" style="1" customWidth="1"/>
    <col min="7559" max="7559" width="4.00390625" style="1" bestFit="1" customWidth="1"/>
    <col min="7560" max="7562" width="0.85546875" style="1" customWidth="1"/>
    <col min="7563" max="7563" width="3.7109375" style="1" customWidth="1"/>
    <col min="7564" max="7564" width="0.85546875" style="1" customWidth="1"/>
    <col min="7565" max="7565" width="16.140625" style="1" customWidth="1"/>
    <col min="7566" max="7566" width="0.85546875" style="1" customWidth="1"/>
    <col min="7567" max="7567" width="16.140625" style="1" customWidth="1"/>
    <col min="7568" max="7568" width="13.57421875" style="1" customWidth="1"/>
    <col min="7569" max="7569" width="17.7109375" style="1" customWidth="1"/>
    <col min="7570" max="7714" width="0.85546875" style="1" customWidth="1"/>
    <col min="7715" max="7715" width="1.57421875" style="1" customWidth="1"/>
    <col min="7716" max="7718" width="0.85546875" style="1" customWidth="1"/>
    <col min="7719" max="7719" width="1.7109375" style="1" customWidth="1"/>
    <col min="7720" max="7720" width="0.85546875" style="1" customWidth="1"/>
    <col min="7721" max="7721" width="2.00390625" style="1" customWidth="1"/>
    <col min="7722" max="7722" width="2.140625" style="1" customWidth="1"/>
    <col min="7723" max="7723" width="1.7109375" style="1" customWidth="1"/>
    <col min="7724" max="7724" width="1.421875" style="1" customWidth="1"/>
    <col min="7725" max="7725" width="0.85546875" style="1" customWidth="1"/>
    <col min="7726" max="7726" width="1.7109375" style="1" customWidth="1"/>
    <col min="7727" max="7729" width="0.85546875" style="1" customWidth="1"/>
    <col min="7730" max="7730" width="1.8515625" style="1" customWidth="1"/>
    <col min="7731" max="7734" width="0.85546875" style="1" customWidth="1"/>
    <col min="7735" max="7735" width="3.28125" style="1" customWidth="1"/>
    <col min="7736" max="7740" width="0.85546875" style="1" customWidth="1"/>
    <col min="7741" max="7741" width="1.8515625" style="1" customWidth="1"/>
    <col min="7742" max="7746" width="0.85546875" style="1" customWidth="1"/>
    <col min="7747" max="7747" width="2.28125" style="1" customWidth="1"/>
    <col min="7748" max="7750" width="0.85546875" style="1" customWidth="1"/>
    <col min="7751" max="7751" width="1.421875" style="1" customWidth="1"/>
    <col min="7752" max="7752" width="0.85546875" style="1" customWidth="1"/>
    <col min="7753" max="7753" width="1.8515625" style="1" customWidth="1"/>
    <col min="7754" max="7759" width="0.85546875" style="1" customWidth="1"/>
    <col min="7760" max="7760" width="1.1484375" style="1" customWidth="1"/>
    <col min="7761" max="7761" width="0.85546875" style="1" customWidth="1"/>
    <col min="7762" max="7762" width="0.71875" style="1" customWidth="1"/>
    <col min="7763" max="7763" width="0.85546875" style="1" hidden="1" customWidth="1"/>
    <col min="7764" max="7764" width="0.5625" style="1" customWidth="1"/>
    <col min="7765" max="7775" width="0.85546875" style="1" customWidth="1"/>
    <col min="7776" max="7776" width="5.57421875" style="1" customWidth="1"/>
    <col min="7777" max="7786" width="0.85546875" style="1" customWidth="1"/>
    <col min="7787" max="7787" width="7.00390625" style="1" customWidth="1"/>
    <col min="7788" max="7804" width="0.85546875" style="1" customWidth="1"/>
    <col min="7805" max="7805" width="1.28515625" style="1" customWidth="1"/>
    <col min="7806" max="7806" width="8.421875" style="1" customWidth="1"/>
    <col min="7807" max="7808" width="0.85546875" style="1" customWidth="1"/>
    <col min="7809" max="7809" width="1.28515625" style="1" customWidth="1"/>
    <col min="7810" max="7810" width="1.1484375" style="1" customWidth="1"/>
    <col min="7811" max="7812" width="0.85546875" style="1" customWidth="1"/>
    <col min="7813" max="7813" width="3.00390625" style="1" customWidth="1"/>
    <col min="7814" max="7814" width="0.85546875" style="1" customWidth="1"/>
    <col min="7815" max="7815" width="4.00390625" style="1" bestFit="1" customWidth="1"/>
    <col min="7816" max="7818" width="0.85546875" style="1" customWidth="1"/>
    <col min="7819" max="7819" width="3.7109375" style="1" customWidth="1"/>
    <col min="7820" max="7820" width="0.85546875" style="1" customWidth="1"/>
    <col min="7821" max="7821" width="16.140625" style="1" customWidth="1"/>
    <col min="7822" max="7822" width="0.85546875" style="1" customWidth="1"/>
    <col min="7823" max="7823" width="16.140625" style="1" customWidth="1"/>
    <col min="7824" max="7824" width="13.57421875" style="1" customWidth="1"/>
    <col min="7825" max="7825" width="17.7109375" style="1" customWidth="1"/>
    <col min="7826" max="7970" width="0.85546875" style="1" customWidth="1"/>
    <col min="7971" max="7971" width="1.57421875" style="1" customWidth="1"/>
    <col min="7972" max="7974" width="0.85546875" style="1" customWidth="1"/>
    <col min="7975" max="7975" width="1.7109375" style="1" customWidth="1"/>
    <col min="7976" max="7976" width="0.85546875" style="1" customWidth="1"/>
    <col min="7977" max="7977" width="2.00390625" style="1" customWidth="1"/>
    <col min="7978" max="7978" width="2.140625" style="1" customWidth="1"/>
    <col min="7979" max="7979" width="1.7109375" style="1" customWidth="1"/>
    <col min="7980" max="7980" width="1.421875" style="1" customWidth="1"/>
    <col min="7981" max="7981" width="0.85546875" style="1" customWidth="1"/>
    <col min="7982" max="7982" width="1.7109375" style="1" customWidth="1"/>
    <col min="7983" max="7985" width="0.85546875" style="1" customWidth="1"/>
    <col min="7986" max="7986" width="1.8515625" style="1" customWidth="1"/>
    <col min="7987" max="7990" width="0.85546875" style="1" customWidth="1"/>
    <col min="7991" max="7991" width="3.28125" style="1" customWidth="1"/>
    <col min="7992" max="7996" width="0.85546875" style="1" customWidth="1"/>
    <col min="7997" max="7997" width="1.8515625" style="1" customWidth="1"/>
    <col min="7998" max="8002" width="0.85546875" style="1" customWidth="1"/>
    <col min="8003" max="8003" width="2.28125" style="1" customWidth="1"/>
    <col min="8004" max="8006" width="0.85546875" style="1" customWidth="1"/>
    <col min="8007" max="8007" width="1.421875" style="1" customWidth="1"/>
    <col min="8008" max="8008" width="0.85546875" style="1" customWidth="1"/>
    <col min="8009" max="8009" width="1.8515625" style="1" customWidth="1"/>
    <col min="8010" max="8015" width="0.85546875" style="1" customWidth="1"/>
    <col min="8016" max="8016" width="1.1484375" style="1" customWidth="1"/>
    <col min="8017" max="8017" width="0.85546875" style="1" customWidth="1"/>
    <col min="8018" max="8018" width="0.71875" style="1" customWidth="1"/>
    <col min="8019" max="8019" width="0.85546875" style="1" hidden="1" customWidth="1"/>
    <col min="8020" max="8020" width="0.5625" style="1" customWidth="1"/>
    <col min="8021" max="8031" width="0.85546875" style="1" customWidth="1"/>
    <col min="8032" max="8032" width="5.57421875" style="1" customWidth="1"/>
    <col min="8033" max="8042" width="0.85546875" style="1" customWidth="1"/>
    <col min="8043" max="8043" width="7.00390625" style="1" customWidth="1"/>
    <col min="8044" max="8060" width="0.85546875" style="1" customWidth="1"/>
    <col min="8061" max="8061" width="1.28515625" style="1" customWidth="1"/>
    <col min="8062" max="8062" width="8.421875" style="1" customWidth="1"/>
    <col min="8063" max="8064" width="0.85546875" style="1" customWidth="1"/>
    <col min="8065" max="8065" width="1.28515625" style="1" customWidth="1"/>
    <col min="8066" max="8066" width="1.1484375" style="1" customWidth="1"/>
    <col min="8067" max="8068" width="0.85546875" style="1" customWidth="1"/>
    <col min="8069" max="8069" width="3.00390625" style="1" customWidth="1"/>
    <col min="8070" max="8070" width="0.85546875" style="1" customWidth="1"/>
    <col min="8071" max="8071" width="4.00390625" style="1" bestFit="1" customWidth="1"/>
    <col min="8072" max="8074" width="0.85546875" style="1" customWidth="1"/>
    <col min="8075" max="8075" width="3.7109375" style="1" customWidth="1"/>
    <col min="8076" max="8076" width="0.85546875" style="1" customWidth="1"/>
    <col min="8077" max="8077" width="16.140625" style="1" customWidth="1"/>
    <col min="8078" max="8078" width="0.85546875" style="1" customWidth="1"/>
    <col min="8079" max="8079" width="16.140625" style="1" customWidth="1"/>
    <col min="8080" max="8080" width="13.57421875" style="1" customWidth="1"/>
    <col min="8081" max="8081" width="17.7109375" style="1" customWidth="1"/>
    <col min="8082" max="8226" width="0.85546875" style="1" customWidth="1"/>
    <col min="8227" max="8227" width="1.57421875" style="1" customWidth="1"/>
    <col min="8228" max="8230" width="0.85546875" style="1" customWidth="1"/>
    <col min="8231" max="8231" width="1.7109375" style="1" customWidth="1"/>
    <col min="8232" max="8232" width="0.85546875" style="1" customWidth="1"/>
    <col min="8233" max="8233" width="2.00390625" style="1" customWidth="1"/>
    <col min="8234" max="8234" width="2.140625" style="1" customWidth="1"/>
    <col min="8235" max="8235" width="1.7109375" style="1" customWidth="1"/>
    <col min="8236" max="8236" width="1.421875" style="1" customWidth="1"/>
    <col min="8237" max="8237" width="0.85546875" style="1" customWidth="1"/>
    <col min="8238" max="8238" width="1.7109375" style="1" customWidth="1"/>
    <col min="8239" max="8241" width="0.85546875" style="1" customWidth="1"/>
    <col min="8242" max="8242" width="1.8515625" style="1" customWidth="1"/>
    <col min="8243" max="8246" width="0.85546875" style="1" customWidth="1"/>
    <col min="8247" max="8247" width="3.28125" style="1" customWidth="1"/>
    <col min="8248" max="8252" width="0.85546875" style="1" customWidth="1"/>
    <col min="8253" max="8253" width="1.8515625" style="1" customWidth="1"/>
    <col min="8254" max="8258" width="0.85546875" style="1" customWidth="1"/>
    <col min="8259" max="8259" width="2.28125" style="1" customWidth="1"/>
    <col min="8260" max="8262" width="0.85546875" style="1" customWidth="1"/>
    <col min="8263" max="8263" width="1.421875" style="1" customWidth="1"/>
    <col min="8264" max="8264" width="0.85546875" style="1" customWidth="1"/>
    <col min="8265" max="8265" width="1.8515625" style="1" customWidth="1"/>
    <col min="8266" max="8271" width="0.85546875" style="1" customWidth="1"/>
    <col min="8272" max="8272" width="1.1484375" style="1" customWidth="1"/>
    <col min="8273" max="8273" width="0.85546875" style="1" customWidth="1"/>
    <col min="8274" max="8274" width="0.71875" style="1" customWidth="1"/>
    <col min="8275" max="8275" width="0.85546875" style="1" hidden="1" customWidth="1"/>
    <col min="8276" max="8276" width="0.5625" style="1" customWidth="1"/>
    <col min="8277" max="8287" width="0.85546875" style="1" customWidth="1"/>
    <col min="8288" max="8288" width="5.57421875" style="1" customWidth="1"/>
    <col min="8289" max="8298" width="0.85546875" style="1" customWidth="1"/>
    <col min="8299" max="8299" width="7.00390625" style="1" customWidth="1"/>
    <col min="8300" max="8316" width="0.85546875" style="1" customWidth="1"/>
    <col min="8317" max="8317" width="1.28515625" style="1" customWidth="1"/>
    <col min="8318" max="8318" width="8.421875" style="1" customWidth="1"/>
    <col min="8319" max="8320" width="0.85546875" style="1" customWidth="1"/>
    <col min="8321" max="8321" width="1.28515625" style="1" customWidth="1"/>
    <col min="8322" max="8322" width="1.1484375" style="1" customWidth="1"/>
    <col min="8323" max="8324" width="0.85546875" style="1" customWidth="1"/>
    <col min="8325" max="8325" width="3.00390625" style="1" customWidth="1"/>
    <col min="8326" max="8326" width="0.85546875" style="1" customWidth="1"/>
    <col min="8327" max="8327" width="4.00390625" style="1" bestFit="1" customWidth="1"/>
    <col min="8328" max="8330" width="0.85546875" style="1" customWidth="1"/>
    <col min="8331" max="8331" width="3.7109375" style="1" customWidth="1"/>
    <col min="8332" max="8332" width="0.85546875" style="1" customWidth="1"/>
    <col min="8333" max="8333" width="16.140625" style="1" customWidth="1"/>
    <col min="8334" max="8334" width="0.85546875" style="1" customWidth="1"/>
    <col min="8335" max="8335" width="16.140625" style="1" customWidth="1"/>
    <col min="8336" max="8336" width="13.57421875" style="1" customWidth="1"/>
    <col min="8337" max="8337" width="17.7109375" style="1" customWidth="1"/>
    <col min="8338" max="8482" width="0.85546875" style="1" customWidth="1"/>
    <col min="8483" max="8483" width="1.57421875" style="1" customWidth="1"/>
    <col min="8484" max="8486" width="0.85546875" style="1" customWidth="1"/>
    <col min="8487" max="8487" width="1.7109375" style="1" customWidth="1"/>
    <col min="8488" max="8488" width="0.85546875" style="1" customWidth="1"/>
    <col min="8489" max="8489" width="2.00390625" style="1" customWidth="1"/>
    <col min="8490" max="8490" width="2.140625" style="1" customWidth="1"/>
    <col min="8491" max="8491" width="1.7109375" style="1" customWidth="1"/>
    <col min="8492" max="8492" width="1.421875" style="1" customWidth="1"/>
    <col min="8493" max="8493" width="0.85546875" style="1" customWidth="1"/>
    <col min="8494" max="8494" width="1.7109375" style="1" customWidth="1"/>
    <col min="8495" max="8497" width="0.85546875" style="1" customWidth="1"/>
    <col min="8498" max="8498" width="1.8515625" style="1" customWidth="1"/>
    <col min="8499" max="8502" width="0.85546875" style="1" customWidth="1"/>
    <col min="8503" max="8503" width="3.28125" style="1" customWidth="1"/>
    <col min="8504" max="8508" width="0.85546875" style="1" customWidth="1"/>
    <col min="8509" max="8509" width="1.8515625" style="1" customWidth="1"/>
    <col min="8510" max="8514" width="0.85546875" style="1" customWidth="1"/>
    <col min="8515" max="8515" width="2.28125" style="1" customWidth="1"/>
    <col min="8516" max="8518" width="0.85546875" style="1" customWidth="1"/>
    <col min="8519" max="8519" width="1.421875" style="1" customWidth="1"/>
    <col min="8520" max="8520" width="0.85546875" style="1" customWidth="1"/>
    <col min="8521" max="8521" width="1.8515625" style="1" customWidth="1"/>
    <col min="8522" max="8527" width="0.85546875" style="1" customWidth="1"/>
    <col min="8528" max="8528" width="1.1484375" style="1" customWidth="1"/>
    <col min="8529" max="8529" width="0.85546875" style="1" customWidth="1"/>
    <col min="8530" max="8530" width="0.71875" style="1" customWidth="1"/>
    <col min="8531" max="8531" width="0.85546875" style="1" hidden="1" customWidth="1"/>
    <col min="8532" max="8532" width="0.5625" style="1" customWidth="1"/>
    <col min="8533" max="8543" width="0.85546875" style="1" customWidth="1"/>
    <col min="8544" max="8544" width="5.57421875" style="1" customWidth="1"/>
    <col min="8545" max="8554" width="0.85546875" style="1" customWidth="1"/>
    <col min="8555" max="8555" width="7.00390625" style="1" customWidth="1"/>
    <col min="8556" max="8572" width="0.85546875" style="1" customWidth="1"/>
    <col min="8573" max="8573" width="1.28515625" style="1" customWidth="1"/>
    <col min="8574" max="8574" width="8.421875" style="1" customWidth="1"/>
    <col min="8575" max="8576" width="0.85546875" style="1" customWidth="1"/>
    <col min="8577" max="8577" width="1.28515625" style="1" customWidth="1"/>
    <col min="8578" max="8578" width="1.1484375" style="1" customWidth="1"/>
    <col min="8579" max="8580" width="0.85546875" style="1" customWidth="1"/>
    <col min="8581" max="8581" width="3.00390625" style="1" customWidth="1"/>
    <col min="8582" max="8582" width="0.85546875" style="1" customWidth="1"/>
    <col min="8583" max="8583" width="4.00390625" style="1" bestFit="1" customWidth="1"/>
    <col min="8584" max="8586" width="0.85546875" style="1" customWidth="1"/>
    <col min="8587" max="8587" width="3.7109375" style="1" customWidth="1"/>
    <col min="8588" max="8588" width="0.85546875" style="1" customWidth="1"/>
    <col min="8589" max="8589" width="16.140625" style="1" customWidth="1"/>
    <col min="8590" max="8590" width="0.85546875" style="1" customWidth="1"/>
    <col min="8591" max="8591" width="16.140625" style="1" customWidth="1"/>
    <col min="8592" max="8592" width="13.57421875" style="1" customWidth="1"/>
    <col min="8593" max="8593" width="17.7109375" style="1" customWidth="1"/>
    <col min="8594" max="8738" width="0.85546875" style="1" customWidth="1"/>
    <col min="8739" max="8739" width="1.57421875" style="1" customWidth="1"/>
    <col min="8740" max="8742" width="0.85546875" style="1" customWidth="1"/>
    <col min="8743" max="8743" width="1.7109375" style="1" customWidth="1"/>
    <col min="8744" max="8744" width="0.85546875" style="1" customWidth="1"/>
    <col min="8745" max="8745" width="2.00390625" style="1" customWidth="1"/>
    <col min="8746" max="8746" width="2.140625" style="1" customWidth="1"/>
    <col min="8747" max="8747" width="1.7109375" style="1" customWidth="1"/>
    <col min="8748" max="8748" width="1.421875" style="1" customWidth="1"/>
    <col min="8749" max="8749" width="0.85546875" style="1" customWidth="1"/>
    <col min="8750" max="8750" width="1.7109375" style="1" customWidth="1"/>
    <col min="8751" max="8753" width="0.85546875" style="1" customWidth="1"/>
    <col min="8754" max="8754" width="1.8515625" style="1" customWidth="1"/>
    <col min="8755" max="8758" width="0.85546875" style="1" customWidth="1"/>
    <col min="8759" max="8759" width="3.28125" style="1" customWidth="1"/>
    <col min="8760" max="8764" width="0.85546875" style="1" customWidth="1"/>
    <col min="8765" max="8765" width="1.8515625" style="1" customWidth="1"/>
    <col min="8766" max="8770" width="0.85546875" style="1" customWidth="1"/>
    <col min="8771" max="8771" width="2.28125" style="1" customWidth="1"/>
    <col min="8772" max="8774" width="0.85546875" style="1" customWidth="1"/>
    <col min="8775" max="8775" width="1.421875" style="1" customWidth="1"/>
    <col min="8776" max="8776" width="0.85546875" style="1" customWidth="1"/>
    <col min="8777" max="8777" width="1.8515625" style="1" customWidth="1"/>
    <col min="8778" max="8783" width="0.85546875" style="1" customWidth="1"/>
    <col min="8784" max="8784" width="1.1484375" style="1" customWidth="1"/>
    <col min="8785" max="8785" width="0.85546875" style="1" customWidth="1"/>
    <col min="8786" max="8786" width="0.71875" style="1" customWidth="1"/>
    <col min="8787" max="8787" width="0.85546875" style="1" hidden="1" customWidth="1"/>
    <col min="8788" max="8788" width="0.5625" style="1" customWidth="1"/>
    <col min="8789" max="8799" width="0.85546875" style="1" customWidth="1"/>
    <col min="8800" max="8800" width="5.57421875" style="1" customWidth="1"/>
    <col min="8801" max="8810" width="0.85546875" style="1" customWidth="1"/>
    <col min="8811" max="8811" width="7.00390625" style="1" customWidth="1"/>
    <col min="8812" max="8828" width="0.85546875" style="1" customWidth="1"/>
    <col min="8829" max="8829" width="1.28515625" style="1" customWidth="1"/>
    <col min="8830" max="8830" width="8.421875" style="1" customWidth="1"/>
    <col min="8831" max="8832" width="0.85546875" style="1" customWidth="1"/>
    <col min="8833" max="8833" width="1.28515625" style="1" customWidth="1"/>
    <col min="8834" max="8834" width="1.1484375" style="1" customWidth="1"/>
    <col min="8835" max="8836" width="0.85546875" style="1" customWidth="1"/>
    <col min="8837" max="8837" width="3.00390625" style="1" customWidth="1"/>
    <col min="8838" max="8838" width="0.85546875" style="1" customWidth="1"/>
    <col min="8839" max="8839" width="4.00390625" style="1" bestFit="1" customWidth="1"/>
    <col min="8840" max="8842" width="0.85546875" style="1" customWidth="1"/>
    <col min="8843" max="8843" width="3.7109375" style="1" customWidth="1"/>
    <col min="8844" max="8844" width="0.85546875" style="1" customWidth="1"/>
    <col min="8845" max="8845" width="16.140625" style="1" customWidth="1"/>
    <col min="8846" max="8846" width="0.85546875" style="1" customWidth="1"/>
    <col min="8847" max="8847" width="16.140625" style="1" customWidth="1"/>
    <col min="8848" max="8848" width="13.57421875" style="1" customWidth="1"/>
    <col min="8849" max="8849" width="17.7109375" style="1" customWidth="1"/>
    <col min="8850" max="8994" width="0.85546875" style="1" customWidth="1"/>
    <col min="8995" max="8995" width="1.57421875" style="1" customWidth="1"/>
    <col min="8996" max="8998" width="0.85546875" style="1" customWidth="1"/>
    <col min="8999" max="8999" width="1.7109375" style="1" customWidth="1"/>
    <col min="9000" max="9000" width="0.85546875" style="1" customWidth="1"/>
    <col min="9001" max="9001" width="2.00390625" style="1" customWidth="1"/>
    <col min="9002" max="9002" width="2.140625" style="1" customWidth="1"/>
    <col min="9003" max="9003" width="1.7109375" style="1" customWidth="1"/>
    <col min="9004" max="9004" width="1.421875" style="1" customWidth="1"/>
    <col min="9005" max="9005" width="0.85546875" style="1" customWidth="1"/>
    <col min="9006" max="9006" width="1.7109375" style="1" customWidth="1"/>
    <col min="9007" max="9009" width="0.85546875" style="1" customWidth="1"/>
    <col min="9010" max="9010" width="1.8515625" style="1" customWidth="1"/>
    <col min="9011" max="9014" width="0.85546875" style="1" customWidth="1"/>
    <col min="9015" max="9015" width="3.28125" style="1" customWidth="1"/>
    <col min="9016" max="9020" width="0.85546875" style="1" customWidth="1"/>
    <col min="9021" max="9021" width="1.8515625" style="1" customWidth="1"/>
    <col min="9022" max="9026" width="0.85546875" style="1" customWidth="1"/>
    <col min="9027" max="9027" width="2.28125" style="1" customWidth="1"/>
    <col min="9028" max="9030" width="0.85546875" style="1" customWidth="1"/>
    <col min="9031" max="9031" width="1.421875" style="1" customWidth="1"/>
    <col min="9032" max="9032" width="0.85546875" style="1" customWidth="1"/>
    <col min="9033" max="9033" width="1.8515625" style="1" customWidth="1"/>
    <col min="9034" max="9039" width="0.85546875" style="1" customWidth="1"/>
    <col min="9040" max="9040" width="1.1484375" style="1" customWidth="1"/>
    <col min="9041" max="9041" width="0.85546875" style="1" customWidth="1"/>
    <col min="9042" max="9042" width="0.71875" style="1" customWidth="1"/>
    <col min="9043" max="9043" width="0.85546875" style="1" hidden="1" customWidth="1"/>
    <col min="9044" max="9044" width="0.5625" style="1" customWidth="1"/>
    <col min="9045" max="9055" width="0.85546875" style="1" customWidth="1"/>
    <col min="9056" max="9056" width="5.57421875" style="1" customWidth="1"/>
    <col min="9057" max="9066" width="0.85546875" style="1" customWidth="1"/>
    <col min="9067" max="9067" width="7.00390625" style="1" customWidth="1"/>
    <col min="9068" max="9084" width="0.85546875" style="1" customWidth="1"/>
    <col min="9085" max="9085" width="1.28515625" style="1" customWidth="1"/>
    <col min="9086" max="9086" width="8.421875" style="1" customWidth="1"/>
    <col min="9087" max="9088" width="0.85546875" style="1" customWidth="1"/>
    <col min="9089" max="9089" width="1.28515625" style="1" customWidth="1"/>
    <col min="9090" max="9090" width="1.1484375" style="1" customWidth="1"/>
    <col min="9091" max="9092" width="0.85546875" style="1" customWidth="1"/>
    <col min="9093" max="9093" width="3.00390625" style="1" customWidth="1"/>
    <col min="9094" max="9094" width="0.85546875" style="1" customWidth="1"/>
    <col min="9095" max="9095" width="4.00390625" style="1" bestFit="1" customWidth="1"/>
    <col min="9096" max="9098" width="0.85546875" style="1" customWidth="1"/>
    <col min="9099" max="9099" width="3.7109375" style="1" customWidth="1"/>
    <col min="9100" max="9100" width="0.85546875" style="1" customWidth="1"/>
    <col min="9101" max="9101" width="16.140625" style="1" customWidth="1"/>
    <col min="9102" max="9102" width="0.85546875" style="1" customWidth="1"/>
    <col min="9103" max="9103" width="16.140625" style="1" customWidth="1"/>
    <col min="9104" max="9104" width="13.57421875" style="1" customWidth="1"/>
    <col min="9105" max="9105" width="17.7109375" style="1" customWidth="1"/>
    <col min="9106" max="9250" width="0.85546875" style="1" customWidth="1"/>
    <col min="9251" max="9251" width="1.57421875" style="1" customWidth="1"/>
    <col min="9252" max="9254" width="0.85546875" style="1" customWidth="1"/>
    <col min="9255" max="9255" width="1.7109375" style="1" customWidth="1"/>
    <col min="9256" max="9256" width="0.85546875" style="1" customWidth="1"/>
    <col min="9257" max="9257" width="2.00390625" style="1" customWidth="1"/>
    <col min="9258" max="9258" width="2.140625" style="1" customWidth="1"/>
    <col min="9259" max="9259" width="1.7109375" style="1" customWidth="1"/>
    <col min="9260" max="9260" width="1.421875" style="1" customWidth="1"/>
    <col min="9261" max="9261" width="0.85546875" style="1" customWidth="1"/>
    <col min="9262" max="9262" width="1.7109375" style="1" customWidth="1"/>
    <col min="9263" max="9265" width="0.85546875" style="1" customWidth="1"/>
    <col min="9266" max="9266" width="1.8515625" style="1" customWidth="1"/>
    <col min="9267" max="9270" width="0.85546875" style="1" customWidth="1"/>
    <col min="9271" max="9271" width="3.28125" style="1" customWidth="1"/>
    <col min="9272" max="9276" width="0.85546875" style="1" customWidth="1"/>
    <col min="9277" max="9277" width="1.8515625" style="1" customWidth="1"/>
    <col min="9278" max="9282" width="0.85546875" style="1" customWidth="1"/>
    <col min="9283" max="9283" width="2.28125" style="1" customWidth="1"/>
    <col min="9284" max="9286" width="0.85546875" style="1" customWidth="1"/>
    <col min="9287" max="9287" width="1.421875" style="1" customWidth="1"/>
    <col min="9288" max="9288" width="0.85546875" style="1" customWidth="1"/>
    <col min="9289" max="9289" width="1.8515625" style="1" customWidth="1"/>
    <col min="9290" max="9295" width="0.85546875" style="1" customWidth="1"/>
    <col min="9296" max="9296" width="1.1484375" style="1" customWidth="1"/>
    <col min="9297" max="9297" width="0.85546875" style="1" customWidth="1"/>
    <col min="9298" max="9298" width="0.71875" style="1" customWidth="1"/>
    <col min="9299" max="9299" width="0.85546875" style="1" hidden="1" customWidth="1"/>
    <col min="9300" max="9300" width="0.5625" style="1" customWidth="1"/>
    <col min="9301" max="9311" width="0.85546875" style="1" customWidth="1"/>
    <col min="9312" max="9312" width="5.57421875" style="1" customWidth="1"/>
    <col min="9313" max="9322" width="0.85546875" style="1" customWidth="1"/>
    <col min="9323" max="9323" width="7.00390625" style="1" customWidth="1"/>
    <col min="9324" max="9340" width="0.85546875" style="1" customWidth="1"/>
    <col min="9341" max="9341" width="1.28515625" style="1" customWidth="1"/>
    <col min="9342" max="9342" width="8.421875" style="1" customWidth="1"/>
    <col min="9343" max="9344" width="0.85546875" style="1" customWidth="1"/>
    <col min="9345" max="9345" width="1.28515625" style="1" customWidth="1"/>
    <col min="9346" max="9346" width="1.1484375" style="1" customWidth="1"/>
    <col min="9347" max="9348" width="0.85546875" style="1" customWidth="1"/>
    <col min="9349" max="9349" width="3.00390625" style="1" customWidth="1"/>
    <col min="9350" max="9350" width="0.85546875" style="1" customWidth="1"/>
    <col min="9351" max="9351" width="4.00390625" style="1" bestFit="1" customWidth="1"/>
    <col min="9352" max="9354" width="0.85546875" style="1" customWidth="1"/>
    <col min="9355" max="9355" width="3.7109375" style="1" customWidth="1"/>
    <col min="9356" max="9356" width="0.85546875" style="1" customWidth="1"/>
    <col min="9357" max="9357" width="16.140625" style="1" customWidth="1"/>
    <col min="9358" max="9358" width="0.85546875" style="1" customWidth="1"/>
    <col min="9359" max="9359" width="16.140625" style="1" customWidth="1"/>
    <col min="9360" max="9360" width="13.57421875" style="1" customWidth="1"/>
    <col min="9361" max="9361" width="17.7109375" style="1" customWidth="1"/>
    <col min="9362" max="9506" width="0.85546875" style="1" customWidth="1"/>
    <col min="9507" max="9507" width="1.57421875" style="1" customWidth="1"/>
    <col min="9508" max="9510" width="0.85546875" style="1" customWidth="1"/>
    <col min="9511" max="9511" width="1.7109375" style="1" customWidth="1"/>
    <col min="9512" max="9512" width="0.85546875" style="1" customWidth="1"/>
    <col min="9513" max="9513" width="2.00390625" style="1" customWidth="1"/>
    <col min="9514" max="9514" width="2.140625" style="1" customWidth="1"/>
    <col min="9515" max="9515" width="1.7109375" style="1" customWidth="1"/>
    <col min="9516" max="9516" width="1.421875" style="1" customWidth="1"/>
    <col min="9517" max="9517" width="0.85546875" style="1" customWidth="1"/>
    <col min="9518" max="9518" width="1.7109375" style="1" customWidth="1"/>
    <col min="9519" max="9521" width="0.85546875" style="1" customWidth="1"/>
    <col min="9522" max="9522" width="1.8515625" style="1" customWidth="1"/>
    <col min="9523" max="9526" width="0.85546875" style="1" customWidth="1"/>
    <col min="9527" max="9527" width="3.28125" style="1" customWidth="1"/>
    <col min="9528" max="9532" width="0.85546875" style="1" customWidth="1"/>
    <col min="9533" max="9533" width="1.8515625" style="1" customWidth="1"/>
    <col min="9534" max="9538" width="0.85546875" style="1" customWidth="1"/>
    <col min="9539" max="9539" width="2.28125" style="1" customWidth="1"/>
    <col min="9540" max="9542" width="0.85546875" style="1" customWidth="1"/>
    <col min="9543" max="9543" width="1.421875" style="1" customWidth="1"/>
    <col min="9544" max="9544" width="0.85546875" style="1" customWidth="1"/>
    <col min="9545" max="9545" width="1.8515625" style="1" customWidth="1"/>
    <col min="9546" max="9551" width="0.85546875" style="1" customWidth="1"/>
    <col min="9552" max="9552" width="1.1484375" style="1" customWidth="1"/>
    <col min="9553" max="9553" width="0.85546875" style="1" customWidth="1"/>
    <col min="9554" max="9554" width="0.71875" style="1" customWidth="1"/>
    <col min="9555" max="9555" width="0.85546875" style="1" hidden="1" customWidth="1"/>
    <col min="9556" max="9556" width="0.5625" style="1" customWidth="1"/>
    <col min="9557" max="9567" width="0.85546875" style="1" customWidth="1"/>
    <col min="9568" max="9568" width="5.57421875" style="1" customWidth="1"/>
    <col min="9569" max="9578" width="0.85546875" style="1" customWidth="1"/>
    <col min="9579" max="9579" width="7.00390625" style="1" customWidth="1"/>
    <col min="9580" max="9596" width="0.85546875" style="1" customWidth="1"/>
    <col min="9597" max="9597" width="1.28515625" style="1" customWidth="1"/>
    <col min="9598" max="9598" width="8.421875" style="1" customWidth="1"/>
    <col min="9599" max="9600" width="0.85546875" style="1" customWidth="1"/>
    <col min="9601" max="9601" width="1.28515625" style="1" customWidth="1"/>
    <col min="9602" max="9602" width="1.1484375" style="1" customWidth="1"/>
    <col min="9603" max="9604" width="0.85546875" style="1" customWidth="1"/>
    <col min="9605" max="9605" width="3.00390625" style="1" customWidth="1"/>
    <col min="9606" max="9606" width="0.85546875" style="1" customWidth="1"/>
    <col min="9607" max="9607" width="4.00390625" style="1" bestFit="1" customWidth="1"/>
    <col min="9608" max="9610" width="0.85546875" style="1" customWidth="1"/>
    <col min="9611" max="9611" width="3.7109375" style="1" customWidth="1"/>
    <col min="9612" max="9612" width="0.85546875" style="1" customWidth="1"/>
    <col min="9613" max="9613" width="16.140625" style="1" customWidth="1"/>
    <col min="9614" max="9614" width="0.85546875" style="1" customWidth="1"/>
    <col min="9615" max="9615" width="16.140625" style="1" customWidth="1"/>
    <col min="9616" max="9616" width="13.57421875" style="1" customWidth="1"/>
    <col min="9617" max="9617" width="17.7109375" style="1" customWidth="1"/>
    <col min="9618" max="9762" width="0.85546875" style="1" customWidth="1"/>
    <col min="9763" max="9763" width="1.57421875" style="1" customWidth="1"/>
    <col min="9764" max="9766" width="0.85546875" style="1" customWidth="1"/>
    <col min="9767" max="9767" width="1.7109375" style="1" customWidth="1"/>
    <col min="9768" max="9768" width="0.85546875" style="1" customWidth="1"/>
    <col min="9769" max="9769" width="2.00390625" style="1" customWidth="1"/>
    <col min="9770" max="9770" width="2.140625" style="1" customWidth="1"/>
    <col min="9771" max="9771" width="1.7109375" style="1" customWidth="1"/>
    <col min="9772" max="9772" width="1.421875" style="1" customWidth="1"/>
    <col min="9773" max="9773" width="0.85546875" style="1" customWidth="1"/>
    <col min="9774" max="9774" width="1.7109375" style="1" customWidth="1"/>
    <col min="9775" max="9777" width="0.85546875" style="1" customWidth="1"/>
    <col min="9778" max="9778" width="1.8515625" style="1" customWidth="1"/>
    <col min="9779" max="9782" width="0.85546875" style="1" customWidth="1"/>
    <col min="9783" max="9783" width="3.28125" style="1" customWidth="1"/>
    <col min="9784" max="9788" width="0.85546875" style="1" customWidth="1"/>
    <col min="9789" max="9789" width="1.8515625" style="1" customWidth="1"/>
    <col min="9790" max="9794" width="0.85546875" style="1" customWidth="1"/>
    <col min="9795" max="9795" width="2.28125" style="1" customWidth="1"/>
    <col min="9796" max="9798" width="0.85546875" style="1" customWidth="1"/>
    <col min="9799" max="9799" width="1.421875" style="1" customWidth="1"/>
    <col min="9800" max="9800" width="0.85546875" style="1" customWidth="1"/>
    <col min="9801" max="9801" width="1.8515625" style="1" customWidth="1"/>
    <col min="9802" max="9807" width="0.85546875" style="1" customWidth="1"/>
    <col min="9808" max="9808" width="1.1484375" style="1" customWidth="1"/>
    <col min="9809" max="9809" width="0.85546875" style="1" customWidth="1"/>
    <col min="9810" max="9810" width="0.71875" style="1" customWidth="1"/>
    <col min="9811" max="9811" width="0.85546875" style="1" hidden="1" customWidth="1"/>
    <col min="9812" max="9812" width="0.5625" style="1" customWidth="1"/>
    <col min="9813" max="9823" width="0.85546875" style="1" customWidth="1"/>
    <col min="9824" max="9824" width="5.57421875" style="1" customWidth="1"/>
    <col min="9825" max="9834" width="0.85546875" style="1" customWidth="1"/>
    <col min="9835" max="9835" width="7.00390625" style="1" customWidth="1"/>
    <col min="9836" max="9852" width="0.85546875" style="1" customWidth="1"/>
    <col min="9853" max="9853" width="1.28515625" style="1" customWidth="1"/>
    <col min="9854" max="9854" width="8.421875" style="1" customWidth="1"/>
    <col min="9855" max="9856" width="0.85546875" style="1" customWidth="1"/>
    <col min="9857" max="9857" width="1.28515625" style="1" customWidth="1"/>
    <col min="9858" max="9858" width="1.1484375" style="1" customWidth="1"/>
    <col min="9859" max="9860" width="0.85546875" style="1" customWidth="1"/>
    <col min="9861" max="9861" width="3.00390625" style="1" customWidth="1"/>
    <col min="9862" max="9862" width="0.85546875" style="1" customWidth="1"/>
    <col min="9863" max="9863" width="4.00390625" style="1" bestFit="1" customWidth="1"/>
    <col min="9864" max="9866" width="0.85546875" style="1" customWidth="1"/>
    <col min="9867" max="9867" width="3.7109375" style="1" customWidth="1"/>
    <col min="9868" max="9868" width="0.85546875" style="1" customWidth="1"/>
    <col min="9869" max="9869" width="16.140625" style="1" customWidth="1"/>
    <col min="9870" max="9870" width="0.85546875" style="1" customWidth="1"/>
    <col min="9871" max="9871" width="16.140625" style="1" customWidth="1"/>
    <col min="9872" max="9872" width="13.57421875" style="1" customWidth="1"/>
    <col min="9873" max="9873" width="17.7109375" style="1" customWidth="1"/>
    <col min="9874" max="10018" width="0.85546875" style="1" customWidth="1"/>
    <col min="10019" max="10019" width="1.57421875" style="1" customWidth="1"/>
    <col min="10020" max="10022" width="0.85546875" style="1" customWidth="1"/>
    <col min="10023" max="10023" width="1.7109375" style="1" customWidth="1"/>
    <col min="10024" max="10024" width="0.85546875" style="1" customWidth="1"/>
    <col min="10025" max="10025" width="2.00390625" style="1" customWidth="1"/>
    <col min="10026" max="10026" width="2.140625" style="1" customWidth="1"/>
    <col min="10027" max="10027" width="1.7109375" style="1" customWidth="1"/>
    <col min="10028" max="10028" width="1.421875" style="1" customWidth="1"/>
    <col min="10029" max="10029" width="0.85546875" style="1" customWidth="1"/>
    <col min="10030" max="10030" width="1.7109375" style="1" customWidth="1"/>
    <col min="10031" max="10033" width="0.85546875" style="1" customWidth="1"/>
    <col min="10034" max="10034" width="1.8515625" style="1" customWidth="1"/>
    <col min="10035" max="10038" width="0.85546875" style="1" customWidth="1"/>
    <col min="10039" max="10039" width="3.28125" style="1" customWidth="1"/>
    <col min="10040" max="10044" width="0.85546875" style="1" customWidth="1"/>
    <col min="10045" max="10045" width="1.8515625" style="1" customWidth="1"/>
    <col min="10046" max="10050" width="0.85546875" style="1" customWidth="1"/>
    <col min="10051" max="10051" width="2.28125" style="1" customWidth="1"/>
    <col min="10052" max="10054" width="0.85546875" style="1" customWidth="1"/>
    <col min="10055" max="10055" width="1.421875" style="1" customWidth="1"/>
    <col min="10056" max="10056" width="0.85546875" style="1" customWidth="1"/>
    <col min="10057" max="10057" width="1.8515625" style="1" customWidth="1"/>
    <col min="10058" max="10063" width="0.85546875" style="1" customWidth="1"/>
    <col min="10064" max="10064" width="1.1484375" style="1" customWidth="1"/>
    <col min="10065" max="10065" width="0.85546875" style="1" customWidth="1"/>
    <col min="10066" max="10066" width="0.71875" style="1" customWidth="1"/>
    <col min="10067" max="10067" width="0.85546875" style="1" hidden="1" customWidth="1"/>
    <col min="10068" max="10068" width="0.5625" style="1" customWidth="1"/>
    <col min="10069" max="10079" width="0.85546875" style="1" customWidth="1"/>
    <col min="10080" max="10080" width="5.57421875" style="1" customWidth="1"/>
    <col min="10081" max="10090" width="0.85546875" style="1" customWidth="1"/>
    <col min="10091" max="10091" width="7.00390625" style="1" customWidth="1"/>
    <col min="10092" max="10108" width="0.85546875" style="1" customWidth="1"/>
    <col min="10109" max="10109" width="1.28515625" style="1" customWidth="1"/>
    <col min="10110" max="10110" width="8.421875" style="1" customWidth="1"/>
    <col min="10111" max="10112" width="0.85546875" style="1" customWidth="1"/>
    <col min="10113" max="10113" width="1.28515625" style="1" customWidth="1"/>
    <col min="10114" max="10114" width="1.1484375" style="1" customWidth="1"/>
    <col min="10115" max="10116" width="0.85546875" style="1" customWidth="1"/>
    <col min="10117" max="10117" width="3.00390625" style="1" customWidth="1"/>
    <col min="10118" max="10118" width="0.85546875" style="1" customWidth="1"/>
    <col min="10119" max="10119" width="4.00390625" style="1" bestFit="1" customWidth="1"/>
    <col min="10120" max="10122" width="0.85546875" style="1" customWidth="1"/>
    <col min="10123" max="10123" width="3.7109375" style="1" customWidth="1"/>
    <col min="10124" max="10124" width="0.85546875" style="1" customWidth="1"/>
    <col min="10125" max="10125" width="16.140625" style="1" customWidth="1"/>
    <col min="10126" max="10126" width="0.85546875" style="1" customWidth="1"/>
    <col min="10127" max="10127" width="16.140625" style="1" customWidth="1"/>
    <col min="10128" max="10128" width="13.57421875" style="1" customWidth="1"/>
    <col min="10129" max="10129" width="17.7109375" style="1" customWidth="1"/>
    <col min="10130" max="10274" width="0.85546875" style="1" customWidth="1"/>
    <col min="10275" max="10275" width="1.57421875" style="1" customWidth="1"/>
    <col min="10276" max="10278" width="0.85546875" style="1" customWidth="1"/>
    <col min="10279" max="10279" width="1.7109375" style="1" customWidth="1"/>
    <col min="10280" max="10280" width="0.85546875" style="1" customWidth="1"/>
    <col min="10281" max="10281" width="2.00390625" style="1" customWidth="1"/>
    <col min="10282" max="10282" width="2.140625" style="1" customWidth="1"/>
    <col min="10283" max="10283" width="1.7109375" style="1" customWidth="1"/>
    <col min="10284" max="10284" width="1.421875" style="1" customWidth="1"/>
    <col min="10285" max="10285" width="0.85546875" style="1" customWidth="1"/>
    <col min="10286" max="10286" width="1.7109375" style="1" customWidth="1"/>
    <col min="10287" max="10289" width="0.85546875" style="1" customWidth="1"/>
    <col min="10290" max="10290" width="1.8515625" style="1" customWidth="1"/>
    <col min="10291" max="10294" width="0.85546875" style="1" customWidth="1"/>
    <col min="10295" max="10295" width="3.28125" style="1" customWidth="1"/>
    <col min="10296" max="10300" width="0.85546875" style="1" customWidth="1"/>
    <col min="10301" max="10301" width="1.8515625" style="1" customWidth="1"/>
    <col min="10302" max="10306" width="0.85546875" style="1" customWidth="1"/>
    <col min="10307" max="10307" width="2.28125" style="1" customWidth="1"/>
    <col min="10308" max="10310" width="0.85546875" style="1" customWidth="1"/>
    <col min="10311" max="10311" width="1.421875" style="1" customWidth="1"/>
    <col min="10312" max="10312" width="0.85546875" style="1" customWidth="1"/>
    <col min="10313" max="10313" width="1.8515625" style="1" customWidth="1"/>
    <col min="10314" max="10319" width="0.85546875" style="1" customWidth="1"/>
    <col min="10320" max="10320" width="1.1484375" style="1" customWidth="1"/>
    <col min="10321" max="10321" width="0.85546875" style="1" customWidth="1"/>
    <col min="10322" max="10322" width="0.71875" style="1" customWidth="1"/>
    <col min="10323" max="10323" width="0.85546875" style="1" hidden="1" customWidth="1"/>
    <col min="10324" max="10324" width="0.5625" style="1" customWidth="1"/>
    <col min="10325" max="10335" width="0.85546875" style="1" customWidth="1"/>
    <col min="10336" max="10336" width="5.57421875" style="1" customWidth="1"/>
    <col min="10337" max="10346" width="0.85546875" style="1" customWidth="1"/>
    <col min="10347" max="10347" width="7.00390625" style="1" customWidth="1"/>
    <col min="10348" max="10364" width="0.85546875" style="1" customWidth="1"/>
    <col min="10365" max="10365" width="1.28515625" style="1" customWidth="1"/>
    <col min="10366" max="10366" width="8.421875" style="1" customWidth="1"/>
    <col min="10367" max="10368" width="0.85546875" style="1" customWidth="1"/>
    <col min="10369" max="10369" width="1.28515625" style="1" customWidth="1"/>
    <col min="10370" max="10370" width="1.1484375" style="1" customWidth="1"/>
    <col min="10371" max="10372" width="0.85546875" style="1" customWidth="1"/>
    <col min="10373" max="10373" width="3.00390625" style="1" customWidth="1"/>
    <col min="10374" max="10374" width="0.85546875" style="1" customWidth="1"/>
    <col min="10375" max="10375" width="4.00390625" style="1" bestFit="1" customWidth="1"/>
    <col min="10376" max="10378" width="0.85546875" style="1" customWidth="1"/>
    <col min="10379" max="10379" width="3.7109375" style="1" customWidth="1"/>
    <col min="10380" max="10380" width="0.85546875" style="1" customWidth="1"/>
    <col min="10381" max="10381" width="16.140625" style="1" customWidth="1"/>
    <col min="10382" max="10382" width="0.85546875" style="1" customWidth="1"/>
    <col min="10383" max="10383" width="16.140625" style="1" customWidth="1"/>
    <col min="10384" max="10384" width="13.57421875" style="1" customWidth="1"/>
    <col min="10385" max="10385" width="17.7109375" style="1" customWidth="1"/>
    <col min="10386" max="10530" width="0.85546875" style="1" customWidth="1"/>
    <col min="10531" max="10531" width="1.57421875" style="1" customWidth="1"/>
    <col min="10532" max="10534" width="0.85546875" style="1" customWidth="1"/>
    <col min="10535" max="10535" width="1.7109375" style="1" customWidth="1"/>
    <col min="10536" max="10536" width="0.85546875" style="1" customWidth="1"/>
    <col min="10537" max="10537" width="2.00390625" style="1" customWidth="1"/>
    <col min="10538" max="10538" width="2.140625" style="1" customWidth="1"/>
    <col min="10539" max="10539" width="1.7109375" style="1" customWidth="1"/>
    <col min="10540" max="10540" width="1.421875" style="1" customWidth="1"/>
    <col min="10541" max="10541" width="0.85546875" style="1" customWidth="1"/>
    <col min="10542" max="10542" width="1.7109375" style="1" customWidth="1"/>
    <col min="10543" max="10545" width="0.85546875" style="1" customWidth="1"/>
    <col min="10546" max="10546" width="1.8515625" style="1" customWidth="1"/>
    <col min="10547" max="10550" width="0.85546875" style="1" customWidth="1"/>
    <col min="10551" max="10551" width="3.28125" style="1" customWidth="1"/>
    <col min="10552" max="10556" width="0.85546875" style="1" customWidth="1"/>
    <col min="10557" max="10557" width="1.8515625" style="1" customWidth="1"/>
    <col min="10558" max="10562" width="0.85546875" style="1" customWidth="1"/>
    <col min="10563" max="10563" width="2.28125" style="1" customWidth="1"/>
    <col min="10564" max="10566" width="0.85546875" style="1" customWidth="1"/>
    <col min="10567" max="10567" width="1.421875" style="1" customWidth="1"/>
    <col min="10568" max="10568" width="0.85546875" style="1" customWidth="1"/>
    <col min="10569" max="10569" width="1.8515625" style="1" customWidth="1"/>
    <col min="10570" max="10575" width="0.85546875" style="1" customWidth="1"/>
    <col min="10576" max="10576" width="1.1484375" style="1" customWidth="1"/>
    <col min="10577" max="10577" width="0.85546875" style="1" customWidth="1"/>
    <col min="10578" max="10578" width="0.71875" style="1" customWidth="1"/>
    <col min="10579" max="10579" width="0.85546875" style="1" hidden="1" customWidth="1"/>
    <col min="10580" max="10580" width="0.5625" style="1" customWidth="1"/>
    <col min="10581" max="10591" width="0.85546875" style="1" customWidth="1"/>
    <col min="10592" max="10592" width="5.57421875" style="1" customWidth="1"/>
    <col min="10593" max="10602" width="0.85546875" style="1" customWidth="1"/>
    <col min="10603" max="10603" width="7.00390625" style="1" customWidth="1"/>
    <col min="10604" max="10620" width="0.85546875" style="1" customWidth="1"/>
    <col min="10621" max="10621" width="1.28515625" style="1" customWidth="1"/>
    <col min="10622" max="10622" width="8.421875" style="1" customWidth="1"/>
    <col min="10623" max="10624" width="0.85546875" style="1" customWidth="1"/>
    <col min="10625" max="10625" width="1.28515625" style="1" customWidth="1"/>
    <col min="10626" max="10626" width="1.1484375" style="1" customWidth="1"/>
    <col min="10627" max="10628" width="0.85546875" style="1" customWidth="1"/>
    <col min="10629" max="10629" width="3.00390625" style="1" customWidth="1"/>
    <col min="10630" max="10630" width="0.85546875" style="1" customWidth="1"/>
    <col min="10631" max="10631" width="4.00390625" style="1" bestFit="1" customWidth="1"/>
    <col min="10632" max="10634" width="0.85546875" style="1" customWidth="1"/>
    <col min="10635" max="10635" width="3.7109375" style="1" customWidth="1"/>
    <col min="10636" max="10636" width="0.85546875" style="1" customWidth="1"/>
    <col min="10637" max="10637" width="16.140625" style="1" customWidth="1"/>
    <col min="10638" max="10638" width="0.85546875" style="1" customWidth="1"/>
    <col min="10639" max="10639" width="16.140625" style="1" customWidth="1"/>
    <col min="10640" max="10640" width="13.57421875" style="1" customWidth="1"/>
    <col min="10641" max="10641" width="17.7109375" style="1" customWidth="1"/>
    <col min="10642" max="10786" width="0.85546875" style="1" customWidth="1"/>
    <col min="10787" max="10787" width="1.57421875" style="1" customWidth="1"/>
    <col min="10788" max="10790" width="0.85546875" style="1" customWidth="1"/>
    <col min="10791" max="10791" width="1.7109375" style="1" customWidth="1"/>
    <col min="10792" max="10792" width="0.85546875" style="1" customWidth="1"/>
    <col min="10793" max="10793" width="2.00390625" style="1" customWidth="1"/>
    <col min="10794" max="10794" width="2.140625" style="1" customWidth="1"/>
    <col min="10795" max="10795" width="1.7109375" style="1" customWidth="1"/>
    <col min="10796" max="10796" width="1.421875" style="1" customWidth="1"/>
    <col min="10797" max="10797" width="0.85546875" style="1" customWidth="1"/>
    <col min="10798" max="10798" width="1.7109375" style="1" customWidth="1"/>
    <col min="10799" max="10801" width="0.85546875" style="1" customWidth="1"/>
    <col min="10802" max="10802" width="1.8515625" style="1" customWidth="1"/>
    <col min="10803" max="10806" width="0.85546875" style="1" customWidth="1"/>
    <col min="10807" max="10807" width="3.28125" style="1" customWidth="1"/>
    <col min="10808" max="10812" width="0.85546875" style="1" customWidth="1"/>
    <col min="10813" max="10813" width="1.8515625" style="1" customWidth="1"/>
    <col min="10814" max="10818" width="0.85546875" style="1" customWidth="1"/>
    <col min="10819" max="10819" width="2.28125" style="1" customWidth="1"/>
    <col min="10820" max="10822" width="0.85546875" style="1" customWidth="1"/>
    <col min="10823" max="10823" width="1.421875" style="1" customWidth="1"/>
    <col min="10824" max="10824" width="0.85546875" style="1" customWidth="1"/>
    <col min="10825" max="10825" width="1.8515625" style="1" customWidth="1"/>
    <col min="10826" max="10831" width="0.85546875" style="1" customWidth="1"/>
    <col min="10832" max="10832" width="1.1484375" style="1" customWidth="1"/>
    <col min="10833" max="10833" width="0.85546875" style="1" customWidth="1"/>
    <col min="10834" max="10834" width="0.71875" style="1" customWidth="1"/>
    <col min="10835" max="10835" width="0.85546875" style="1" hidden="1" customWidth="1"/>
    <col min="10836" max="10836" width="0.5625" style="1" customWidth="1"/>
    <col min="10837" max="10847" width="0.85546875" style="1" customWidth="1"/>
    <col min="10848" max="10848" width="5.57421875" style="1" customWidth="1"/>
    <col min="10849" max="10858" width="0.85546875" style="1" customWidth="1"/>
    <col min="10859" max="10859" width="7.00390625" style="1" customWidth="1"/>
    <col min="10860" max="10876" width="0.85546875" style="1" customWidth="1"/>
    <col min="10877" max="10877" width="1.28515625" style="1" customWidth="1"/>
    <col min="10878" max="10878" width="8.421875" style="1" customWidth="1"/>
    <col min="10879" max="10880" width="0.85546875" style="1" customWidth="1"/>
    <col min="10881" max="10881" width="1.28515625" style="1" customWidth="1"/>
    <col min="10882" max="10882" width="1.1484375" style="1" customWidth="1"/>
    <col min="10883" max="10884" width="0.85546875" style="1" customWidth="1"/>
    <col min="10885" max="10885" width="3.00390625" style="1" customWidth="1"/>
    <col min="10886" max="10886" width="0.85546875" style="1" customWidth="1"/>
    <col min="10887" max="10887" width="4.00390625" style="1" bestFit="1" customWidth="1"/>
    <col min="10888" max="10890" width="0.85546875" style="1" customWidth="1"/>
    <col min="10891" max="10891" width="3.7109375" style="1" customWidth="1"/>
    <col min="10892" max="10892" width="0.85546875" style="1" customWidth="1"/>
    <col min="10893" max="10893" width="16.140625" style="1" customWidth="1"/>
    <col min="10894" max="10894" width="0.85546875" style="1" customWidth="1"/>
    <col min="10895" max="10895" width="16.140625" style="1" customWidth="1"/>
    <col min="10896" max="10896" width="13.57421875" style="1" customWidth="1"/>
    <col min="10897" max="10897" width="17.7109375" style="1" customWidth="1"/>
    <col min="10898" max="11042" width="0.85546875" style="1" customWidth="1"/>
    <col min="11043" max="11043" width="1.57421875" style="1" customWidth="1"/>
    <col min="11044" max="11046" width="0.85546875" style="1" customWidth="1"/>
    <col min="11047" max="11047" width="1.7109375" style="1" customWidth="1"/>
    <col min="11048" max="11048" width="0.85546875" style="1" customWidth="1"/>
    <col min="11049" max="11049" width="2.00390625" style="1" customWidth="1"/>
    <col min="11050" max="11050" width="2.140625" style="1" customWidth="1"/>
    <col min="11051" max="11051" width="1.7109375" style="1" customWidth="1"/>
    <col min="11052" max="11052" width="1.421875" style="1" customWidth="1"/>
    <col min="11053" max="11053" width="0.85546875" style="1" customWidth="1"/>
    <col min="11054" max="11054" width="1.7109375" style="1" customWidth="1"/>
    <col min="11055" max="11057" width="0.85546875" style="1" customWidth="1"/>
    <col min="11058" max="11058" width="1.8515625" style="1" customWidth="1"/>
    <col min="11059" max="11062" width="0.85546875" style="1" customWidth="1"/>
    <col min="11063" max="11063" width="3.28125" style="1" customWidth="1"/>
    <col min="11064" max="11068" width="0.85546875" style="1" customWidth="1"/>
    <col min="11069" max="11069" width="1.8515625" style="1" customWidth="1"/>
    <col min="11070" max="11074" width="0.85546875" style="1" customWidth="1"/>
    <col min="11075" max="11075" width="2.28125" style="1" customWidth="1"/>
    <col min="11076" max="11078" width="0.85546875" style="1" customWidth="1"/>
    <col min="11079" max="11079" width="1.421875" style="1" customWidth="1"/>
    <col min="11080" max="11080" width="0.85546875" style="1" customWidth="1"/>
    <col min="11081" max="11081" width="1.8515625" style="1" customWidth="1"/>
    <col min="11082" max="11087" width="0.85546875" style="1" customWidth="1"/>
    <col min="11088" max="11088" width="1.1484375" style="1" customWidth="1"/>
    <col min="11089" max="11089" width="0.85546875" style="1" customWidth="1"/>
    <col min="11090" max="11090" width="0.71875" style="1" customWidth="1"/>
    <col min="11091" max="11091" width="0.85546875" style="1" hidden="1" customWidth="1"/>
    <col min="11092" max="11092" width="0.5625" style="1" customWidth="1"/>
    <col min="11093" max="11103" width="0.85546875" style="1" customWidth="1"/>
    <col min="11104" max="11104" width="5.57421875" style="1" customWidth="1"/>
    <col min="11105" max="11114" width="0.85546875" style="1" customWidth="1"/>
    <col min="11115" max="11115" width="7.00390625" style="1" customWidth="1"/>
    <col min="11116" max="11132" width="0.85546875" style="1" customWidth="1"/>
    <col min="11133" max="11133" width="1.28515625" style="1" customWidth="1"/>
    <col min="11134" max="11134" width="8.421875" style="1" customWidth="1"/>
    <col min="11135" max="11136" width="0.85546875" style="1" customWidth="1"/>
    <col min="11137" max="11137" width="1.28515625" style="1" customWidth="1"/>
    <col min="11138" max="11138" width="1.1484375" style="1" customWidth="1"/>
    <col min="11139" max="11140" width="0.85546875" style="1" customWidth="1"/>
    <col min="11141" max="11141" width="3.00390625" style="1" customWidth="1"/>
    <col min="11142" max="11142" width="0.85546875" style="1" customWidth="1"/>
    <col min="11143" max="11143" width="4.00390625" style="1" bestFit="1" customWidth="1"/>
    <col min="11144" max="11146" width="0.85546875" style="1" customWidth="1"/>
    <col min="11147" max="11147" width="3.7109375" style="1" customWidth="1"/>
    <col min="11148" max="11148" width="0.85546875" style="1" customWidth="1"/>
    <col min="11149" max="11149" width="16.140625" style="1" customWidth="1"/>
    <col min="11150" max="11150" width="0.85546875" style="1" customWidth="1"/>
    <col min="11151" max="11151" width="16.140625" style="1" customWidth="1"/>
    <col min="11152" max="11152" width="13.57421875" style="1" customWidth="1"/>
    <col min="11153" max="11153" width="17.7109375" style="1" customWidth="1"/>
    <col min="11154" max="11298" width="0.85546875" style="1" customWidth="1"/>
    <col min="11299" max="11299" width="1.57421875" style="1" customWidth="1"/>
    <col min="11300" max="11302" width="0.85546875" style="1" customWidth="1"/>
    <col min="11303" max="11303" width="1.7109375" style="1" customWidth="1"/>
    <col min="11304" max="11304" width="0.85546875" style="1" customWidth="1"/>
    <col min="11305" max="11305" width="2.00390625" style="1" customWidth="1"/>
    <col min="11306" max="11306" width="2.140625" style="1" customWidth="1"/>
    <col min="11307" max="11307" width="1.7109375" style="1" customWidth="1"/>
    <col min="11308" max="11308" width="1.421875" style="1" customWidth="1"/>
    <col min="11309" max="11309" width="0.85546875" style="1" customWidth="1"/>
    <col min="11310" max="11310" width="1.7109375" style="1" customWidth="1"/>
    <col min="11311" max="11313" width="0.85546875" style="1" customWidth="1"/>
    <col min="11314" max="11314" width="1.8515625" style="1" customWidth="1"/>
    <col min="11315" max="11318" width="0.85546875" style="1" customWidth="1"/>
    <col min="11319" max="11319" width="3.28125" style="1" customWidth="1"/>
    <col min="11320" max="11324" width="0.85546875" style="1" customWidth="1"/>
    <col min="11325" max="11325" width="1.8515625" style="1" customWidth="1"/>
    <col min="11326" max="11330" width="0.85546875" style="1" customWidth="1"/>
    <col min="11331" max="11331" width="2.28125" style="1" customWidth="1"/>
    <col min="11332" max="11334" width="0.85546875" style="1" customWidth="1"/>
    <col min="11335" max="11335" width="1.421875" style="1" customWidth="1"/>
    <col min="11336" max="11336" width="0.85546875" style="1" customWidth="1"/>
    <col min="11337" max="11337" width="1.8515625" style="1" customWidth="1"/>
    <col min="11338" max="11343" width="0.85546875" style="1" customWidth="1"/>
    <col min="11344" max="11344" width="1.1484375" style="1" customWidth="1"/>
    <col min="11345" max="11345" width="0.85546875" style="1" customWidth="1"/>
    <col min="11346" max="11346" width="0.71875" style="1" customWidth="1"/>
    <col min="11347" max="11347" width="0.85546875" style="1" hidden="1" customWidth="1"/>
    <col min="11348" max="11348" width="0.5625" style="1" customWidth="1"/>
    <col min="11349" max="11359" width="0.85546875" style="1" customWidth="1"/>
    <col min="11360" max="11360" width="5.57421875" style="1" customWidth="1"/>
    <col min="11361" max="11370" width="0.85546875" style="1" customWidth="1"/>
    <col min="11371" max="11371" width="7.00390625" style="1" customWidth="1"/>
    <col min="11372" max="11388" width="0.85546875" style="1" customWidth="1"/>
    <col min="11389" max="11389" width="1.28515625" style="1" customWidth="1"/>
    <col min="11390" max="11390" width="8.421875" style="1" customWidth="1"/>
    <col min="11391" max="11392" width="0.85546875" style="1" customWidth="1"/>
    <col min="11393" max="11393" width="1.28515625" style="1" customWidth="1"/>
    <col min="11394" max="11394" width="1.1484375" style="1" customWidth="1"/>
    <col min="11395" max="11396" width="0.85546875" style="1" customWidth="1"/>
    <col min="11397" max="11397" width="3.00390625" style="1" customWidth="1"/>
    <col min="11398" max="11398" width="0.85546875" style="1" customWidth="1"/>
    <col min="11399" max="11399" width="4.00390625" style="1" bestFit="1" customWidth="1"/>
    <col min="11400" max="11402" width="0.85546875" style="1" customWidth="1"/>
    <col min="11403" max="11403" width="3.7109375" style="1" customWidth="1"/>
    <col min="11404" max="11404" width="0.85546875" style="1" customWidth="1"/>
    <col min="11405" max="11405" width="16.140625" style="1" customWidth="1"/>
    <col min="11406" max="11406" width="0.85546875" style="1" customWidth="1"/>
    <col min="11407" max="11407" width="16.140625" style="1" customWidth="1"/>
    <col min="11408" max="11408" width="13.57421875" style="1" customWidth="1"/>
    <col min="11409" max="11409" width="17.7109375" style="1" customWidth="1"/>
    <col min="11410" max="11554" width="0.85546875" style="1" customWidth="1"/>
    <col min="11555" max="11555" width="1.57421875" style="1" customWidth="1"/>
    <col min="11556" max="11558" width="0.85546875" style="1" customWidth="1"/>
    <col min="11559" max="11559" width="1.7109375" style="1" customWidth="1"/>
    <col min="11560" max="11560" width="0.85546875" style="1" customWidth="1"/>
    <col min="11561" max="11561" width="2.00390625" style="1" customWidth="1"/>
    <col min="11562" max="11562" width="2.140625" style="1" customWidth="1"/>
    <col min="11563" max="11563" width="1.7109375" style="1" customWidth="1"/>
    <col min="11564" max="11564" width="1.421875" style="1" customWidth="1"/>
    <col min="11565" max="11565" width="0.85546875" style="1" customWidth="1"/>
    <col min="11566" max="11566" width="1.7109375" style="1" customWidth="1"/>
    <col min="11567" max="11569" width="0.85546875" style="1" customWidth="1"/>
    <col min="11570" max="11570" width="1.8515625" style="1" customWidth="1"/>
    <col min="11571" max="11574" width="0.85546875" style="1" customWidth="1"/>
    <col min="11575" max="11575" width="3.28125" style="1" customWidth="1"/>
    <col min="11576" max="11580" width="0.85546875" style="1" customWidth="1"/>
    <col min="11581" max="11581" width="1.8515625" style="1" customWidth="1"/>
    <col min="11582" max="11586" width="0.85546875" style="1" customWidth="1"/>
    <col min="11587" max="11587" width="2.28125" style="1" customWidth="1"/>
    <col min="11588" max="11590" width="0.85546875" style="1" customWidth="1"/>
    <col min="11591" max="11591" width="1.421875" style="1" customWidth="1"/>
    <col min="11592" max="11592" width="0.85546875" style="1" customWidth="1"/>
    <col min="11593" max="11593" width="1.8515625" style="1" customWidth="1"/>
    <col min="11594" max="11599" width="0.85546875" style="1" customWidth="1"/>
    <col min="11600" max="11600" width="1.1484375" style="1" customWidth="1"/>
    <col min="11601" max="11601" width="0.85546875" style="1" customWidth="1"/>
    <col min="11602" max="11602" width="0.71875" style="1" customWidth="1"/>
    <col min="11603" max="11603" width="0.85546875" style="1" hidden="1" customWidth="1"/>
    <col min="11604" max="11604" width="0.5625" style="1" customWidth="1"/>
    <col min="11605" max="11615" width="0.85546875" style="1" customWidth="1"/>
    <col min="11616" max="11616" width="5.57421875" style="1" customWidth="1"/>
    <col min="11617" max="11626" width="0.85546875" style="1" customWidth="1"/>
    <col min="11627" max="11627" width="7.00390625" style="1" customWidth="1"/>
    <col min="11628" max="11644" width="0.85546875" style="1" customWidth="1"/>
    <col min="11645" max="11645" width="1.28515625" style="1" customWidth="1"/>
    <col min="11646" max="11646" width="8.421875" style="1" customWidth="1"/>
    <col min="11647" max="11648" width="0.85546875" style="1" customWidth="1"/>
    <col min="11649" max="11649" width="1.28515625" style="1" customWidth="1"/>
    <col min="11650" max="11650" width="1.1484375" style="1" customWidth="1"/>
    <col min="11651" max="11652" width="0.85546875" style="1" customWidth="1"/>
    <col min="11653" max="11653" width="3.00390625" style="1" customWidth="1"/>
    <col min="11654" max="11654" width="0.85546875" style="1" customWidth="1"/>
    <col min="11655" max="11655" width="4.00390625" style="1" bestFit="1" customWidth="1"/>
    <col min="11656" max="11658" width="0.85546875" style="1" customWidth="1"/>
    <col min="11659" max="11659" width="3.7109375" style="1" customWidth="1"/>
    <col min="11660" max="11660" width="0.85546875" style="1" customWidth="1"/>
    <col min="11661" max="11661" width="16.140625" style="1" customWidth="1"/>
    <col min="11662" max="11662" width="0.85546875" style="1" customWidth="1"/>
    <col min="11663" max="11663" width="16.140625" style="1" customWidth="1"/>
    <col min="11664" max="11664" width="13.57421875" style="1" customWidth="1"/>
    <col min="11665" max="11665" width="17.7109375" style="1" customWidth="1"/>
    <col min="11666" max="11810" width="0.85546875" style="1" customWidth="1"/>
    <col min="11811" max="11811" width="1.57421875" style="1" customWidth="1"/>
    <col min="11812" max="11814" width="0.85546875" style="1" customWidth="1"/>
    <col min="11815" max="11815" width="1.7109375" style="1" customWidth="1"/>
    <col min="11816" max="11816" width="0.85546875" style="1" customWidth="1"/>
    <col min="11817" max="11817" width="2.00390625" style="1" customWidth="1"/>
    <col min="11818" max="11818" width="2.140625" style="1" customWidth="1"/>
    <col min="11819" max="11819" width="1.7109375" style="1" customWidth="1"/>
    <col min="11820" max="11820" width="1.421875" style="1" customWidth="1"/>
    <col min="11821" max="11821" width="0.85546875" style="1" customWidth="1"/>
    <col min="11822" max="11822" width="1.7109375" style="1" customWidth="1"/>
    <col min="11823" max="11825" width="0.85546875" style="1" customWidth="1"/>
    <col min="11826" max="11826" width="1.8515625" style="1" customWidth="1"/>
    <col min="11827" max="11830" width="0.85546875" style="1" customWidth="1"/>
    <col min="11831" max="11831" width="3.28125" style="1" customWidth="1"/>
    <col min="11832" max="11836" width="0.85546875" style="1" customWidth="1"/>
    <col min="11837" max="11837" width="1.8515625" style="1" customWidth="1"/>
    <col min="11838" max="11842" width="0.85546875" style="1" customWidth="1"/>
    <col min="11843" max="11843" width="2.28125" style="1" customWidth="1"/>
    <col min="11844" max="11846" width="0.85546875" style="1" customWidth="1"/>
    <col min="11847" max="11847" width="1.421875" style="1" customWidth="1"/>
    <col min="11848" max="11848" width="0.85546875" style="1" customWidth="1"/>
    <col min="11849" max="11849" width="1.8515625" style="1" customWidth="1"/>
    <col min="11850" max="11855" width="0.85546875" style="1" customWidth="1"/>
    <col min="11856" max="11856" width="1.1484375" style="1" customWidth="1"/>
    <col min="11857" max="11857" width="0.85546875" style="1" customWidth="1"/>
    <col min="11858" max="11858" width="0.71875" style="1" customWidth="1"/>
    <col min="11859" max="11859" width="0.85546875" style="1" hidden="1" customWidth="1"/>
    <col min="11860" max="11860" width="0.5625" style="1" customWidth="1"/>
    <col min="11861" max="11871" width="0.85546875" style="1" customWidth="1"/>
    <col min="11872" max="11872" width="5.57421875" style="1" customWidth="1"/>
    <col min="11873" max="11882" width="0.85546875" style="1" customWidth="1"/>
    <col min="11883" max="11883" width="7.00390625" style="1" customWidth="1"/>
    <col min="11884" max="11900" width="0.85546875" style="1" customWidth="1"/>
    <col min="11901" max="11901" width="1.28515625" style="1" customWidth="1"/>
    <col min="11902" max="11902" width="8.421875" style="1" customWidth="1"/>
    <col min="11903" max="11904" width="0.85546875" style="1" customWidth="1"/>
    <col min="11905" max="11905" width="1.28515625" style="1" customWidth="1"/>
    <col min="11906" max="11906" width="1.1484375" style="1" customWidth="1"/>
    <col min="11907" max="11908" width="0.85546875" style="1" customWidth="1"/>
    <col min="11909" max="11909" width="3.00390625" style="1" customWidth="1"/>
    <col min="11910" max="11910" width="0.85546875" style="1" customWidth="1"/>
    <col min="11911" max="11911" width="4.00390625" style="1" bestFit="1" customWidth="1"/>
    <col min="11912" max="11914" width="0.85546875" style="1" customWidth="1"/>
    <col min="11915" max="11915" width="3.7109375" style="1" customWidth="1"/>
    <col min="11916" max="11916" width="0.85546875" style="1" customWidth="1"/>
    <col min="11917" max="11917" width="16.140625" style="1" customWidth="1"/>
    <col min="11918" max="11918" width="0.85546875" style="1" customWidth="1"/>
    <col min="11919" max="11919" width="16.140625" style="1" customWidth="1"/>
    <col min="11920" max="11920" width="13.57421875" style="1" customWidth="1"/>
    <col min="11921" max="11921" width="17.7109375" style="1" customWidth="1"/>
    <col min="11922" max="12066" width="0.85546875" style="1" customWidth="1"/>
    <col min="12067" max="12067" width="1.57421875" style="1" customWidth="1"/>
    <col min="12068" max="12070" width="0.85546875" style="1" customWidth="1"/>
    <col min="12071" max="12071" width="1.7109375" style="1" customWidth="1"/>
    <col min="12072" max="12072" width="0.85546875" style="1" customWidth="1"/>
    <col min="12073" max="12073" width="2.00390625" style="1" customWidth="1"/>
    <col min="12074" max="12074" width="2.140625" style="1" customWidth="1"/>
    <col min="12075" max="12075" width="1.7109375" style="1" customWidth="1"/>
    <col min="12076" max="12076" width="1.421875" style="1" customWidth="1"/>
    <col min="12077" max="12077" width="0.85546875" style="1" customWidth="1"/>
    <col min="12078" max="12078" width="1.7109375" style="1" customWidth="1"/>
    <col min="12079" max="12081" width="0.85546875" style="1" customWidth="1"/>
    <col min="12082" max="12082" width="1.8515625" style="1" customWidth="1"/>
    <col min="12083" max="12086" width="0.85546875" style="1" customWidth="1"/>
    <col min="12087" max="12087" width="3.28125" style="1" customWidth="1"/>
    <col min="12088" max="12092" width="0.85546875" style="1" customWidth="1"/>
    <col min="12093" max="12093" width="1.8515625" style="1" customWidth="1"/>
    <col min="12094" max="12098" width="0.85546875" style="1" customWidth="1"/>
    <col min="12099" max="12099" width="2.28125" style="1" customWidth="1"/>
    <col min="12100" max="12102" width="0.85546875" style="1" customWidth="1"/>
    <col min="12103" max="12103" width="1.421875" style="1" customWidth="1"/>
    <col min="12104" max="12104" width="0.85546875" style="1" customWidth="1"/>
    <col min="12105" max="12105" width="1.8515625" style="1" customWidth="1"/>
    <col min="12106" max="12111" width="0.85546875" style="1" customWidth="1"/>
    <col min="12112" max="12112" width="1.1484375" style="1" customWidth="1"/>
    <col min="12113" max="12113" width="0.85546875" style="1" customWidth="1"/>
    <col min="12114" max="12114" width="0.71875" style="1" customWidth="1"/>
    <col min="12115" max="12115" width="0.85546875" style="1" hidden="1" customWidth="1"/>
    <col min="12116" max="12116" width="0.5625" style="1" customWidth="1"/>
    <col min="12117" max="12127" width="0.85546875" style="1" customWidth="1"/>
    <col min="12128" max="12128" width="5.57421875" style="1" customWidth="1"/>
    <col min="12129" max="12138" width="0.85546875" style="1" customWidth="1"/>
    <col min="12139" max="12139" width="7.00390625" style="1" customWidth="1"/>
    <col min="12140" max="12156" width="0.85546875" style="1" customWidth="1"/>
    <col min="12157" max="12157" width="1.28515625" style="1" customWidth="1"/>
    <col min="12158" max="12158" width="8.421875" style="1" customWidth="1"/>
    <col min="12159" max="12160" width="0.85546875" style="1" customWidth="1"/>
    <col min="12161" max="12161" width="1.28515625" style="1" customWidth="1"/>
    <col min="12162" max="12162" width="1.1484375" style="1" customWidth="1"/>
    <col min="12163" max="12164" width="0.85546875" style="1" customWidth="1"/>
    <col min="12165" max="12165" width="3.00390625" style="1" customWidth="1"/>
    <col min="12166" max="12166" width="0.85546875" style="1" customWidth="1"/>
    <col min="12167" max="12167" width="4.00390625" style="1" bestFit="1" customWidth="1"/>
    <col min="12168" max="12170" width="0.85546875" style="1" customWidth="1"/>
    <col min="12171" max="12171" width="3.7109375" style="1" customWidth="1"/>
    <col min="12172" max="12172" width="0.85546875" style="1" customWidth="1"/>
    <col min="12173" max="12173" width="16.140625" style="1" customWidth="1"/>
    <col min="12174" max="12174" width="0.85546875" style="1" customWidth="1"/>
    <col min="12175" max="12175" width="16.140625" style="1" customWidth="1"/>
    <col min="12176" max="12176" width="13.57421875" style="1" customWidth="1"/>
    <col min="12177" max="12177" width="17.7109375" style="1" customWidth="1"/>
    <col min="12178" max="12322" width="0.85546875" style="1" customWidth="1"/>
    <col min="12323" max="12323" width="1.57421875" style="1" customWidth="1"/>
    <col min="12324" max="12326" width="0.85546875" style="1" customWidth="1"/>
    <col min="12327" max="12327" width="1.7109375" style="1" customWidth="1"/>
    <col min="12328" max="12328" width="0.85546875" style="1" customWidth="1"/>
    <col min="12329" max="12329" width="2.00390625" style="1" customWidth="1"/>
    <col min="12330" max="12330" width="2.140625" style="1" customWidth="1"/>
    <col min="12331" max="12331" width="1.7109375" style="1" customWidth="1"/>
    <col min="12332" max="12332" width="1.421875" style="1" customWidth="1"/>
    <col min="12333" max="12333" width="0.85546875" style="1" customWidth="1"/>
    <col min="12334" max="12334" width="1.7109375" style="1" customWidth="1"/>
    <col min="12335" max="12337" width="0.85546875" style="1" customWidth="1"/>
    <col min="12338" max="12338" width="1.8515625" style="1" customWidth="1"/>
    <col min="12339" max="12342" width="0.85546875" style="1" customWidth="1"/>
    <col min="12343" max="12343" width="3.28125" style="1" customWidth="1"/>
    <col min="12344" max="12348" width="0.85546875" style="1" customWidth="1"/>
    <col min="12349" max="12349" width="1.8515625" style="1" customWidth="1"/>
    <col min="12350" max="12354" width="0.85546875" style="1" customWidth="1"/>
    <col min="12355" max="12355" width="2.28125" style="1" customWidth="1"/>
    <col min="12356" max="12358" width="0.85546875" style="1" customWidth="1"/>
    <col min="12359" max="12359" width="1.421875" style="1" customWidth="1"/>
    <col min="12360" max="12360" width="0.85546875" style="1" customWidth="1"/>
    <col min="12361" max="12361" width="1.8515625" style="1" customWidth="1"/>
    <col min="12362" max="12367" width="0.85546875" style="1" customWidth="1"/>
    <col min="12368" max="12368" width="1.1484375" style="1" customWidth="1"/>
    <col min="12369" max="12369" width="0.85546875" style="1" customWidth="1"/>
    <col min="12370" max="12370" width="0.71875" style="1" customWidth="1"/>
    <col min="12371" max="12371" width="0.85546875" style="1" hidden="1" customWidth="1"/>
    <col min="12372" max="12372" width="0.5625" style="1" customWidth="1"/>
    <col min="12373" max="12383" width="0.85546875" style="1" customWidth="1"/>
    <col min="12384" max="12384" width="5.57421875" style="1" customWidth="1"/>
    <col min="12385" max="12394" width="0.85546875" style="1" customWidth="1"/>
    <col min="12395" max="12395" width="7.00390625" style="1" customWidth="1"/>
    <col min="12396" max="12412" width="0.85546875" style="1" customWidth="1"/>
    <col min="12413" max="12413" width="1.28515625" style="1" customWidth="1"/>
    <col min="12414" max="12414" width="8.421875" style="1" customWidth="1"/>
    <col min="12415" max="12416" width="0.85546875" style="1" customWidth="1"/>
    <col min="12417" max="12417" width="1.28515625" style="1" customWidth="1"/>
    <col min="12418" max="12418" width="1.1484375" style="1" customWidth="1"/>
    <col min="12419" max="12420" width="0.85546875" style="1" customWidth="1"/>
    <col min="12421" max="12421" width="3.00390625" style="1" customWidth="1"/>
    <col min="12422" max="12422" width="0.85546875" style="1" customWidth="1"/>
    <col min="12423" max="12423" width="4.00390625" style="1" bestFit="1" customWidth="1"/>
    <col min="12424" max="12426" width="0.85546875" style="1" customWidth="1"/>
    <col min="12427" max="12427" width="3.7109375" style="1" customWidth="1"/>
    <col min="12428" max="12428" width="0.85546875" style="1" customWidth="1"/>
    <col min="12429" max="12429" width="16.140625" style="1" customWidth="1"/>
    <col min="12430" max="12430" width="0.85546875" style="1" customWidth="1"/>
    <col min="12431" max="12431" width="16.140625" style="1" customWidth="1"/>
    <col min="12432" max="12432" width="13.57421875" style="1" customWidth="1"/>
    <col min="12433" max="12433" width="17.7109375" style="1" customWidth="1"/>
    <col min="12434" max="12578" width="0.85546875" style="1" customWidth="1"/>
    <col min="12579" max="12579" width="1.57421875" style="1" customWidth="1"/>
    <col min="12580" max="12582" width="0.85546875" style="1" customWidth="1"/>
    <col min="12583" max="12583" width="1.7109375" style="1" customWidth="1"/>
    <col min="12584" max="12584" width="0.85546875" style="1" customWidth="1"/>
    <col min="12585" max="12585" width="2.00390625" style="1" customWidth="1"/>
    <col min="12586" max="12586" width="2.140625" style="1" customWidth="1"/>
    <col min="12587" max="12587" width="1.7109375" style="1" customWidth="1"/>
    <col min="12588" max="12588" width="1.421875" style="1" customWidth="1"/>
    <col min="12589" max="12589" width="0.85546875" style="1" customWidth="1"/>
    <col min="12590" max="12590" width="1.7109375" style="1" customWidth="1"/>
    <col min="12591" max="12593" width="0.85546875" style="1" customWidth="1"/>
    <col min="12594" max="12594" width="1.8515625" style="1" customWidth="1"/>
    <col min="12595" max="12598" width="0.85546875" style="1" customWidth="1"/>
    <col min="12599" max="12599" width="3.28125" style="1" customWidth="1"/>
    <col min="12600" max="12604" width="0.85546875" style="1" customWidth="1"/>
    <col min="12605" max="12605" width="1.8515625" style="1" customWidth="1"/>
    <col min="12606" max="12610" width="0.85546875" style="1" customWidth="1"/>
    <col min="12611" max="12611" width="2.28125" style="1" customWidth="1"/>
    <col min="12612" max="12614" width="0.85546875" style="1" customWidth="1"/>
    <col min="12615" max="12615" width="1.421875" style="1" customWidth="1"/>
    <col min="12616" max="12616" width="0.85546875" style="1" customWidth="1"/>
    <col min="12617" max="12617" width="1.8515625" style="1" customWidth="1"/>
    <col min="12618" max="12623" width="0.85546875" style="1" customWidth="1"/>
    <col min="12624" max="12624" width="1.1484375" style="1" customWidth="1"/>
    <col min="12625" max="12625" width="0.85546875" style="1" customWidth="1"/>
    <col min="12626" max="12626" width="0.71875" style="1" customWidth="1"/>
    <col min="12627" max="12627" width="0.85546875" style="1" hidden="1" customWidth="1"/>
    <col min="12628" max="12628" width="0.5625" style="1" customWidth="1"/>
    <col min="12629" max="12639" width="0.85546875" style="1" customWidth="1"/>
    <col min="12640" max="12640" width="5.57421875" style="1" customWidth="1"/>
    <col min="12641" max="12650" width="0.85546875" style="1" customWidth="1"/>
    <col min="12651" max="12651" width="7.00390625" style="1" customWidth="1"/>
    <col min="12652" max="12668" width="0.85546875" style="1" customWidth="1"/>
    <col min="12669" max="12669" width="1.28515625" style="1" customWidth="1"/>
    <col min="12670" max="12670" width="8.421875" style="1" customWidth="1"/>
    <col min="12671" max="12672" width="0.85546875" style="1" customWidth="1"/>
    <col min="12673" max="12673" width="1.28515625" style="1" customWidth="1"/>
    <col min="12674" max="12674" width="1.1484375" style="1" customWidth="1"/>
    <col min="12675" max="12676" width="0.85546875" style="1" customWidth="1"/>
    <col min="12677" max="12677" width="3.00390625" style="1" customWidth="1"/>
    <col min="12678" max="12678" width="0.85546875" style="1" customWidth="1"/>
    <col min="12679" max="12679" width="4.00390625" style="1" bestFit="1" customWidth="1"/>
    <col min="12680" max="12682" width="0.85546875" style="1" customWidth="1"/>
    <col min="12683" max="12683" width="3.7109375" style="1" customWidth="1"/>
    <col min="12684" max="12684" width="0.85546875" style="1" customWidth="1"/>
    <col min="12685" max="12685" width="16.140625" style="1" customWidth="1"/>
    <col min="12686" max="12686" width="0.85546875" style="1" customWidth="1"/>
    <col min="12687" max="12687" width="16.140625" style="1" customWidth="1"/>
    <col min="12688" max="12688" width="13.57421875" style="1" customWidth="1"/>
    <col min="12689" max="12689" width="17.7109375" style="1" customWidth="1"/>
    <col min="12690" max="12834" width="0.85546875" style="1" customWidth="1"/>
    <col min="12835" max="12835" width="1.57421875" style="1" customWidth="1"/>
    <col min="12836" max="12838" width="0.85546875" style="1" customWidth="1"/>
    <col min="12839" max="12839" width="1.7109375" style="1" customWidth="1"/>
    <col min="12840" max="12840" width="0.85546875" style="1" customWidth="1"/>
    <col min="12841" max="12841" width="2.00390625" style="1" customWidth="1"/>
    <col min="12842" max="12842" width="2.140625" style="1" customWidth="1"/>
    <col min="12843" max="12843" width="1.7109375" style="1" customWidth="1"/>
    <col min="12844" max="12844" width="1.421875" style="1" customWidth="1"/>
    <col min="12845" max="12845" width="0.85546875" style="1" customWidth="1"/>
    <col min="12846" max="12846" width="1.7109375" style="1" customWidth="1"/>
    <col min="12847" max="12849" width="0.85546875" style="1" customWidth="1"/>
    <col min="12850" max="12850" width="1.8515625" style="1" customWidth="1"/>
    <col min="12851" max="12854" width="0.85546875" style="1" customWidth="1"/>
    <col min="12855" max="12855" width="3.28125" style="1" customWidth="1"/>
    <col min="12856" max="12860" width="0.85546875" style="1" customWidth="1"/>
    <col min="12861" max="12861" width="1.8515625" style="1" customWidth="1"/>
    <col min="12862" max="12866" width="0.85546875" style="1" customWidth="1"/>
    <col min="12867" max="12867" width="2.28125" style="1" customWidth="1"/>
    <col min="12868" max="12870" width="0.85546875" style="1" customWidth="1"/>
    <col min="12871" max="12871" width="1.421875" style="1" customWidth="1"/>
    <col min="12872" max="12872" width="0.85546875" style="1" customWidth="1"/>
    <col min="12873" max="12873" width="1.8515625" style="1" customWidth="1"/>
    <col min="12874" max="12879" width="0.85546875" style="1" customWidth="1"/>
    <col min="12880" max="12880" width="1.1484375" style="1" customWidth="1"/>
    <col min="12881" max="12881" width="0.85546875" style="1" customWidth="1"/>
    <col min="12882" max="12882" width="0.71875" style="1" customWidth="1"/>
    <col min="12883" max="12883" width="0.85546875" style="1" hidden="1" customWidth="1"/>
    <col min="12884" max="12884" width="0.5625" style="1" customWidth="1"/>
    <col min="12885" max="12895" width="0.85546875" style="1" customWidth="1"/>
    <col min="12896" max="12896" width="5.57421875" style="1" customWidth="1"/>
    <col min="12897" max="12906" width="0.85546875" style="1" customWidth="1"/>
    <col min="12907" max="12907" width="7.00390625" style="1" customWidth="1"/>
    <col min="12908" max="12924" width="0.85546875" style="1" customWidth="1"/>
    <col min="12925" max="12925" width="1.28515625" style="1" customWidth="1"/>
    <col min="12926" max="12926" width="8.421875" style="1" customWidth="1"/>
    <col min="12927" max="12928" width="0.85546875" style="1" customWidth="1"/>
    <col min="12929" max="12929" width="1.28515625" style="1" customWidth="1"/>
    <col min="12930" max="12930" width="1.1484375" style="1" customWidth="1"/>
    <col min="12931" max="12932" width="0.85546875" style="1" customWidth="1"/>
    <col min="12933" max="12933" width="3.00390625" style="1" customWidth="1"/>
    <col min="12934" max="12934" width="0.85546875" style="1" customWidth="1"/>
    <col min="12935" max="12935" width="4.00390625" style="1" bestFit="1" customWidth="1"/>
    <col min="12936" max="12938" width="0.85546875" style="1" customWidth="1"/>
    <col min="12939" max="12939" width="3.7109375" style="1" customWidth="1"/>
    <col min="12940" max="12940" width="0.85546875" style="1" customWidth="1"/>
    <col min="12941" max="12941" width="16.140625" style="1" customWidth="1"/>
    <col min="12942" max="12942" width="0.85546875" style="1" customWidth="1"/>
    <col min="12943" max="12943" width="16.140625" style="1" customWidth="1"/>
    <col min="12944" max="12944" width="13.57421875" style="1" customWidth="1"/>
    <col min="12945" max="12945" width="17.7109375" style="1" customWidth="1"/>
    <col min="12946" max="13090" width="0.85546875" style="1" customWidth="1"/>
    <col min="13091" max="13091" width="1.57421875" style="1" customWidth="1"/>
    <col min="13092" max="13094" width="0.85546875" style="1" customWidth="1"/>
    <col min="13095" max="13095" width="1.7109375" style="1" customWidth="1"/>
    <col min="13096" max="13096" width="0.85546875" style="1" customWidth="1"/>
    <col min="13097" max="13097" width="2.00390625" style="1" customWidth="1"/>
    <col min="13098" max="13098" width="2.140625" style="1" customWidth="1"/>
    <col min="13099" max="13099" width="1.7109375" style="1" customWidth="1"/>
    <col min="13100" max="13100" width="1.421875" style="1" customWidth="1"/>
    <col min="13101" max="13101" width="0.85546875" style="1" customWidth="1"/>
    <col min="13102" max="13102" width="1.7109375" style="1" customWidth="1"/>
    <col min="13103" max="13105" width="0.85546875" style="1" customWidth="1"/>
    <col min="13106" max="13106" width="1.8515625" style="1" customWidth="1"/>
    <col min="13107" max="13110" width="0.85546875" style="1" customWidth="1"/>
    <col min="13111" max="13111" width="3.28125" style="1" customWidth="1"/>
    <col min="13112" max="13116" width="0.85546875" style="1" customWidth="1"/>
    <col min="13117" max="13117" width="1.8515625" style="1" customWidth="1"/>
    <col min="13118" max="13122" width="0.85546875" style="1" customWidth="1"/>
    <col min="13123" max="13123" width="2.28125" style="1" customWidth="1"/>
    <col min="13124" max="13126" width="0.85546875" style="1" customWidth="1"/>
    <col min="13127" max="13127" width="1.421875" style="1" customWidth="1"/>
    <col min="13128" max="13128" width="0.85546875" style="1" customWidth="1"/>
    <col min="13129" max="13129" width="1.8515625" style="1" customWidth="1"/>
    <col min="13130" max="13135" width="0.85546875" style="1" customWidth="1"/>
    <col min="13136" max="13136" width="1.1484375" style="1" customWidth="1"/>
    <col min="13137" max="13137" width="0.85546875" style="1" customWidth="1"/>
    <col min="13138" max="13138" width="0.71875" style="1" customWidth="1"/>
    <col min="13139" max="13139" width="0.85546875" style="1" hidden="1" customWidth="1"/>
    <col min="13140" max="13140" width="0.5625" style="1" customWidth="1"/>
    <col min="13141" max="13151" width="0.85546875" style="1" customWidth="1"/>
    <col min="13152" max="13152" width="5.57421875" style="1" customWidth="1"/>
    <col min="13153" max="13162" width="0.85546875" style="1" customWidth="1"/>
    <col min="13163" max="13163" width="7.00390625" style="1" customWidth="1"/>
    <col min="13164" max="13180" width="0.85546875" style="1" customWidth="1"/>
    <col min="13181" max="13181" width="1.28515625" style="1" customWidth="1"/>
    <col min="13182" max="13182" width="8.421875" style="1" customWidth="1"/>
    <col min="13183" max="13184" width="0.85546875" style="1" customWidth="1"/>
    <col min="13185" max="13185" width="1.28515625" style="1" customWidth="1"/>
    <col min="13186" max="13186" width="1.1484375" style="1" customWidth="1"/>
    <col min="13187" max="13188" width="0.85546875" style="1" customWidth="1"/>
    <col min="13189" max="13189" width="3.00390625" style="1" customWidth="1"/>
    <col min="13190" max="13190" width="0.85546875" style="1" customWidth="1"/>
    <col min="13191" max="13191" width="4.00390625" style="1" bestFit="1" customWidth="1"/>
    <col min="13192" max="13194" width="0.85546875" style="1" customWidth="1"/>
    <col min="13195" max="13195" width="3.7109375" style="1" customWidth="1"/>
    <col min="13196" max="13196" width="0.85546875" style="1" customWidth="1"/>
    <col min="13197" max="13197" width="16.140625" style="1" customWidth="1"/>
    <col min="13198" max="13198" width="0.85546875" style="1" customWidth="1"/>
    <col min="13199" max="13199" width="16.140625" style="1" customWidth="1"/>
    <col min="13200" max="13200" width="13.57421875" style="1" customWidth="1"/>
    <col min="13201" max="13201" width="17.7109375" style="1" customWidth="1"/>
    <col min="13202" max="13346" width="0.85546875" style="1" customWidth="1"/>
    <col min="13347" max="13347" width="1.57421875" style="1" customWidth="1"/>
    <col min="13348" max="13350" width="0.85546875" style="1" customWidth="1"/>
    <col min="13351" max="13351" width="1.7109375" style="1" customWidth="1"/>
    <col min="13352" max="13352" width="0.85546875" style="1" customWidth="1"/>
    <col min="13353" max="13353" width="2.00390625" style="1" customWidth="1"/>
    <col min="13354" max="13354" width="2.140625" style="1" customWidth="1"/>
    <col min="13355" max="13355" width="1.7109375" style="1" customWidth="1"/>
    <col min="13356" max="13356" width="1.421875" style="1" customWidth="1"/>
    <col min="13357" max="13357" width="0.85546875" style="1" customWidth="1"/>
    <col min="13358" max="13358" width="1.7109375" style="1" customWidth="1"/>
    <col min="13359" max="13361" width="0.85546875" style="1" customWidth="1"/>
    <col min="13362" max="13362" width="1.8515625" style="1" customWidth="1"/>
    <col min="13363" max="13366" width="0.85546875" style="1" customWidth="1"/>
    <col min="13367" max="13367" width="3.28125" style="1" customWidth="1"/>
    <col min="13368" max="13372" width="0.85546875" style="1" customWidth="1"/>
    <col min="13373" max="13373" width="1.8515625" style="1" customWidth="1"/>
    <col min="13374" max="13378" width="0.85546875" style="1" customWidth="1"/>
    <col min="13379" max="13379" width="2.28125" style="1" customWidth="1"/>
    <col min="13380" max="13382" width="0.85546875" style="1" customWidth="1"/>
    <col min="13383" max="13383" width="1.421875" style="1" customWidth="1"/>
    <col min="13384" max="13384" width="0.85546875" style="1" customWidth="1"/>
    <col min="13385" max="13385" width="1.8515625" style="1" customWidth="1"/>
    <col min="13386" max="13391" width="0.85546875" style="1" customWidth="1"/>
    <col min="13392" max="13392" width="1.1484375" style="1" customWidth="1"/>
    <col min="13393" max="13393" width="0.85546875" style="1" customWidth="1"/>
    <col min="13394" max="13394" width="0.71875" style="1" customWidth="1"/>
    <col min="13395" max="13395" width="0.85546875" style="1" hidden="1" customWidth="1"/>
    <col min="13396" max="13396" width="0.5625" style="1" customWidth="1"/>
    <col min="13397" max="13407" width="0.85546875" style="1" customWidth="1"/>
    <col min="13408" max="13408" width="5.57421875" style="1" customWidth="1"/>
    <col min="13409" max="13418" width="0.85546875" style="1" customWidth="1"/>
    <col min="13419" max="13419" width="7.00390625" style="1" customWidth="1"/>
    <col min="13420" max="13436" width="0.85546875" style="1" customWidth="1"/>
    <col min="13437" max="13437" width="1.28515625" style="1" customWidth="1"/>
    <col min="13438" max="13438" width="8.421875" style="1" customWidth="1"/>
    <col min="13439" max="13440" width="0.85546875" style="1" customWidth="1"/>
    <col min="13441" max="13441" width="1.28515625" style="1" customWidth="1"/>
    <col min="13442" max="13442" width="1.1484375" style="1" customWidth="1"/>
    <col min="13443" max="13444" width="0.85546875" style="1" customWidth="1"/>
    <col min="13445" max="13445" width="3.00390625" style="1" customWidth="1"/>
    <col min="13446" max="13446" width="0.85546875" style="1" customWidth="1"/>
    <col min="13447" max="13447" width="4.00390625" style="1" bestFit="1" customWidth="1"/>
    <col min="13448" max="13450" width="0.85546875" style="1" customWidth="1"/>
    <col min="13451" max="13451" width="3.7109375" style="1" customWidth="1"/>
    <col min="13452" max="13452" width="0.85546875" style="1" customWidth="1"/>
    <col min="13453" max="13453" width="16.140625" style="1" customWidth="1"/>
    <col min="13454" max="13454" width="0.85546875" style="1" customWidth="1"/>
    <col min="13455" max="13455" width="16.140625" style="1" customWidth="1"/>
    <col min="13456" max="13456" width="13.57421875" style="1" customWidth="1"/>
    <col min="13457" max="13457" width="17.7109375" style="1" customWidth="1"/>
    <col min="13458" max="13602" width="0.85546875" style="1" customWidth="1"/>
    <col min="13603" max="13603" width="1.57421875" style="1" customWidth="1"/>
    <col min="13604" max="13606" width="0.85546875" style="1" customWidth="1"/>
    <col min="13607" max="13607" width="1.7109375" style="1" customWidth="1"/>
    <col min="13608" max="13608" width="0.85546875" style="1" customWidth="1"/>
    <col min="13609" max="13609" width="2.00390625" style="1" customWidth="1"/>
    <col min="13610" max="13610" width="2.140625" style="1" customWidth="1"/>
    <col min="13611" max="13611" width="1.7109375" style="1" customWidth="1"/>
    <col min="13612" max="13612" width="1.421875" style="1" customWidth="1"/>
    <col min="13613" max="13613" width="0.85546875" style="1" customWidth="1"/>
    <col min="13614" max="13614" width="1.7109375" style="1" customWidth="1"/>
    <col min="13615" max="13617" width="0.85546875" style="1" customWidth="1"/>
    <col min="13618" max="13618" width="1.8515625" style="1" customWidth="1"/>
    <col min="13619" max="13622" width="0.85546875" style="1" customWidth="1"/>
    <col min="13623" max="13623" width="3.28125" style="1" customWidth="1"/>
    <col min="13624" max="13628" width="0.85546875" style="1" customWidth="1"/>
    <col min="13629" max="13629" width="1.8515625" style="1" customWidth="1"/>
    <col min="13630" max="13634" width="0.85546875" style="1" customWidth="1"/>
    <col min="13635" max="13635" width="2.28125" style="1" customWidth="1"/>
    <col min="13636" max="13638" width="0.85546875" style="1" customWidth="1"/>
    <col min="13639" max="13639" width="1.421875" style="1" customWidth="1"/>
    <col min="13640" max="13640" width="0.85546875" style="1" customWidth="1"/>
    <col min="13641" max="13641" width="1.8515625" style="1" customWidth="1"/>
    <col min="13642" max="13647" width="0.85546875" style="1" customWidth="1"/>
    <col min="13648" max="13648" width="1.1484375" style="1" customWidth="1"/>
    <col min="13649" max="13649" width="0.85546875" style="1" customWidth="1"/>
    <col min="13650" max="13650" width="0.71875" style="1" customWidth="1"/>
    <col min="13651" max="13651" width="0.85546875" style="1" hidden="1" customWidth="1"/>
    <col min="13652" max="13652" width="0.5625" style="1" customWidth="1"/>
    <col min="13653" max="13663" width="0.85546875" style="1" customWidth="1"/>
    <col min="13664" max="13664" width="5.57421875" style="1" customWidth="1"/>
    <col min="13665" max="13674" width="0.85546875" style="1" customWidth="1"/>
    <col min="13675" max="13675" width="7.00390625" style="1" customWidth="1"/>
    <col min="13676" max="13692" width="0.85546875" style="1" customWidth="1"/>
    <col min="13693" max="13693" width="1.28515625" style="1" customWidth="1"/>
    <col min="13694" max="13694" width="8.421875" style="1" customWidth="1"/>
    <col min="13695" max="13696" width="0.85546875" style="1" customWidth="1"/>
    <col min="13697" max="13697" width="1.28515625" style="1" customWidth="1"/>
    <col min="13698" max="13698" width="1.1484375" style="1" customWidth="1"/>
    <col min="13699" max="13700" width="0.85546875" style="1" customWidth="1"/>
    <col min="13701" max="13701" width="3.00390625" style="1" customWidth="1"/>
    <col min="13702" max="13702" width="0.85546875" style="1" customWidth="1"/>
    <col min="13703" max="13703" width="4.00390625" style="1" bestFit="1" customWidth="1"/>
    <col min="13704" max="13706" width="0.85546875" style="1" customWidth="1"/>
    <col min="13707" max="13707" width="3.7109375" style="1" customWidth="1"/>
    <col min="13708" max="13708" width="0.85546875" style="1" customWidth="1"/>
    <col min="13709" max="13709" width="16.140625" style="1" customWidth="1"/>
    <col min="13710" max="13710" width="0.85546875" style="1" customWidth="1"/>
    <col min="13711" max="13711" width="16.140625" style="1" customWidth="1"/>
    <col min="13712" max="13712" width="13.57421875" style="1" customWidth="1"/>
    <col min="13713" max="13713" width="17.7109375" style="1" customWidth="1"/>
    <col min="13714" max="13858" width="0.85546875" style="1" customWidth="1"/>
    <col min="13859" max="13859" width="1.57421875" style="1" customWidth="1"/>
    <col min="13860" max="13862" width="0.85546875" style="1" customWidth="1"/>
    <col min="13863" max="13863" width="1.7109375" style="1" customWidth="1"/>
    <col min="13864" max="13864" width="0.85546875" style="1" customWidth="1"/>
    <col min="13865" max="13865" width="2.00390625" style="1" customWidth="1"/>
    <col min="13866" max="13866" width="2.140625" style="1" customWidth="1"/>
    <col min="13867" max="13867" width="1.7109375" style="1" customWidth="1"/>
    <col min="13868" max="13868" width="1.421875" style="1" customWidth="1"/>
    <col min="13869" max="13869" width="0.85546875" style="1" customWidth="1"/>
    <col min="13870" max="13870" width="1.7109375" style="1" customWidth="1"/>
    <col min="13871" max="13873" width="0.85546875" style="1" customWidth="1"/>
    <col min="13874" max="13874" width="1.8515625" style="1" customWidth="1"/>
    <col min="13875" max="13878" width="0.85546875" style="1" customWidth="1"/>
    <col min="13879" max="13879" width="3.28125" style="1" customWidth="1"/>
    <col min="13880" max="13884" width="0.85546875" style="1" customWidth="1"/>
    <col min="13885" max="13885" width="1.8515625" style="1" customWidth="1"/>
    <col min="13886" max="13890" width="0.85546875" style="1" customWidth="1"/>
    <col min="13891" max="13891" width="2.28125" style="1" customWidth="1"/>
    <col min="13892" max="13894" width="0.85546875" style="1" customWidth="1"/>
    <col min="13895" max="13895" width="1.421875" style="1" customWidth="1"/>
    <col min="13896" max="13896" width="0.85546875" style="1" customWidth="1"/>
    <col min="13897" max="13897" width="1.8515625" style="1" customWidth="1"/>
    <col min="13898" max="13903" width="0.85546875" style="1" customWidth="1"/>
    <col min="13904" max="13904" width="1.1484375" style="1" customWidth="1"/>
    <col min="13905" max="13905" width="0.85546875" style="1" customWidth="1"/>
    <col min="13906" max="13906" width="0.71875" style="1" customWidth="1"/>
    <col min="13907" max="13907" width="0.85546875" style="1" hidden="1" customWidth="1"/>
    <col min="13908" max="13908" width="0.5625" style="1" customWidth="1"/>
    <col min="13909" max="13919" width="0.85546875" style="1" customWidth="1"/>
    <col min="13920" max="13920" width="5.57421875" style="1" customWidth="1"/>
    <col min="13921" max="13930" width="0.85546875" style="1" customWidth="1"/>
    <col min="13931" max="13931" width="7.00390625" style="1" customWidth="1"/>
    <col min="13932" max="13948" width="0.85546875" style="1" customWidth="1"/>
    <col min="13949" max="13949" width="1.28515625" style="1" customWidth="1"/>
    <col min="13950" max="13950" width="8.421875" style="1" customWidth="1"/>
    <col min="13951" max="13952" width="0.85546875" style="1" customWidth="1"/>
    <col min="13953" max="13953" width="1.28515625" style="1" customWidth="1"/>
    <col min="13954" max="13954" width="1.1484375" style="1" customWidth="1"/>
    <col min="13955" max="13956" width="0.85546875" style="1" customWidth="1"/>
    <col min="13957" max="13957" width="3.00390625" style="1" customWidth="1"/>
    <col min="13958" max="13958" width="0.85546875" style="1" customWidth="1"/>
    <col min="13959" max="13959" width="4.00390625" style="1" bestFit="1" customWidth="1"/>
    <col min="13960" max="13962" width="0.85546875" style="1" customWidth="1"/>
    <col min="13963" max="13963" width="3.7109375" style="1" customWidth="1"/>
    <col min="13964" max="13964" width="0.85546875" style="1" customWidth="1"/>
    <col min="13965" max="13965" width="16.140625" style="1" customWidth="1"/>
    <col min="13966" max="13966" width="0.85546875" style="1" customWidth="1"/>
    <col min="13967" max="13967" width="16.140625" style="1" customWidth="1"/>
    <col min="13968" max="13968" width="13.57421875" style="1" customWidth="1"/>
    <col min="13969" max="13969" width="17.7109375" style="1" customWidth="1"/>
    <col min="13970" max="14114" width="0.85546875" style="1" customWidth="1"/>
    <col min="14115" max="14115" width="1.57421875" style="1" customWidth="1"/>
    <col min="14116" max="14118" width="0.85546875" style="1" customWidth="1"/>
    <col min="14119" max="14119" width="1.7109375" style="1" customWidth="1"/>
    <col min="14120" max="14120" width="0.85546875" style="1" customWidth="1"/>
    <col min="14121" max="14121" width="2.00390625" style="1" customWidth="1"/>
    <col min="14122" max="14122" width="2.140625" style="1" customWidth="1"/>
    <col min="14123" max="14123" width="1.7109375" style="1" customWidth="1"/>
    <col min="14124" max="14124" width="1.421875" style="1" customWidth="1"/>
    <col min="14125" max="14125" width="0.85546875" style="1" customWidth="1"/>
    <col min="14126" max="14126" width="1.7109375" style="1" customWidth="1"/>
    <col min="14127" max="14129" width="0.85546875" style="1" customWidth="1"/>
    <col min="14130" max="14130" width="1.8515625" style="1" customWidth="1"/>
    <col min="14131" max="14134" width="0.85546875" style="1" customWidth="1"/>
    <col min="14135" max="14135" width="3.28125" style="1" customWidth="1"/>
    <col min="14136" max="14140" width="0.85546875" style="1" customWidth="1"/>
    <col min="14141" max="14141" width="1.8515625" style="1" customWidth="1"/>
    <col min="14142" max="14146" width="0.85546875" style="1" customWidth="1"/>
    <col min="14147" max="14147" width="2.28125" style="1" customWidth="1"/>
    <col min="14148" max="14150" width="0.85546875" style="1" customWidth="1"/>
    <col min="14151" max="14151" width="1.421875" style="1" customWidth="1"/>
    <col min="14152" max="14152" width="0.85546875" style="1" customWidth="1"/>
    <col min="14153" max="14153" width="1.8515625" style="1" customWidth="1"/>
    <col min="14154" max="14159" width="0.85546875" style="1" customWidth="1"/>
    <col min="14160" max="14160" width="1.1484375" style="1" customWidth="1"/>
    <col min="14161" max="14161" width="0.85546875" style="1" customWidth="1"/>
    <col min="14162" max="14162" width="0.71875" style="1" customWidth="1"/>
    <col min="14163" max="14163" width="0.85546875" style="1" hidden="1" customWidth="1"/>
    <col min="14164" max="14164" width="0.5625" style="1" customWidth="1"/>
    <col min="14165" max="14175" width="0.85546875" style="1" customWidth="1"/>
    <col min="14176" max="14176" width="5.57421875" style="1" customWidth="1"/>
    <col min="14177" max="14186" width="0.85546875" style="1" customWidth="1"/>
    <col min="14187" max="14187" width="7.00390625" style="1" customWidth="1"/>
    <col min="14188" max="14204" width="0.85546875" style="1" customWidth="1"/>
    <col min="14205" max="14205" width="1.28515625" style="1" customWidth="1"/>
    <col min="14206" max="14206" width="8.421875" style="1" customWidth="1"/>
    <col min="14207" max="14208" width="0.85546875" style="1" customWidth="1"/>
    <col min="14209" max="14209" width="1.28515625" style="1" customWidth="1"/>
    <col min="14210" max="14210" width="1.1484375" style="1" customWidth="1"/>
    <col min="14211" max="14212" width="0.85546875" style="1" customWidth="1"/>
    <col min="14213" max="14213" width="3.00390625" style="1" customWidth="1"/>
    <col min="14214" max="14214" width="0.85546875" style="1" customWidth="1"/>
    <col min="14215" max="14215" width="4.00390625" style="1" bestFit="1" customWidth="1"/>
    <col min="14216" max="14218" width="0.85546875" style="1" customWidth="1"/>
    <col min="14219" max="14219" width="3.7109375" style="1" customWidth="1"/>
    <col min="14220" max="14220" width="0.85546875" style="1" customWidth="1"/>
    <col min="14221" max="14221" width="16.140625" style="1" customWidth="1"/>
    <col min="14222" max="14222" width="0.85546875" style="1" customWidth="1"/>
    <col min="14223" max="14223" width="16.140625" style="1" customWidth="1"/>
    <col min="14224" max="14224" width="13.57421875" style="1" customWidth="1"/>
    <col min="14225" max="14225" width="17.7109375" style="1" customWidth="1"/>
    <col min="14226" max="14370" width="0.85546875" style="1" customWidth="1"/>
    <col min="14371" max="14371" width="1.57421875" style="1" customWidth="1"/>
    <col min="14372" max="14374" width="0.85546875" style="1" customWidth="1"/>
    <col min="14375" max="14375" width="1.7109375" style="1" customWidth="1"/>
    <col min="14376" max="14376" width="0.85546875" style="1" customWidth="1"/>
    <col min="14377" max="14377" width="2.00390625" style="1" customWidth="1"/>
    <col min="14378" max="14378" width="2.140625" style="1" customWidth="1"/>
    <col min="14379" max="14379" width="1.7109375" style="1" customWidth="1"/>
    <col min="14380" max="14380" width="1.421875" style="1" customWidth="1"/>
    <col min="14381" max="14381" width="0.85546875" style="1" customWidth="1"/>
    <col min="14382" max="14382" width="1.7109375" style="1" customWidth="1"/>
    <col min="14383" max="14385" width="0.85546875" style="1" customWidth="1"/>
    <col min="14386" max="14386" width="1.8515625" style="1" customWidth="1"/>
    <col min="14387" max="14390" width="0.85546875" style="1" customWidth="1"/>
    <col min="14391" max="14391" width="3.28125" style="1" customWidth="1"/>
    <col min="14392" max="14396" width="0.85546875" style="1" customWidth="1"/>
    <col min="14397" max="14397" width="1.8515625" style="1" customWidth="1"/>
    <col min="14398" max="14402" width="0.85546875" style="1" customWidth="1"/>
    <col min="14403" max="14403" width="2.28125" style="1" customWidth="1"/>
    <col min="14404" max="14406" width="0.85546875" style="1" customWidth="1"/>
    <col min="14407" max="14407" width="1.421875" style="1" customWidth="1"/>
    <col min="14408" max="14408" width="0.85546875" style="1" customWidth="1"/>
    <col min="14409" max="14409" width="1.8515625" style="1" customWidth="1"/>
    <col min="14410" max="14415" width="0.85546875" style="1" customWidth="1"/>
    <col min="14416" max="14416" width="1.1484375" style="1" customWidth="1"/>
    <col min="14417" max="14417" width="0.85546875" style="1" customWidth="1"/>
    <col min="14418" max="14418" width="0.71875" style="1" customWidth="1"/>
    <col min="14419" max="14419" width="0.85546875" style="1" hidden="1" customWidth="1"/>
    <col min="14420" max="14420" width="0.5625" style="1" customWidth="1"/>
    <col min="14421" max="14431" width="0.85546875" style="1" customWidth="1"/>
    <col min="14432" max="14432" width="5.57421875" style="1" customWidth="1"/>
    <col min="14433" max="14442" width="0.85546875" style="1" customWidth="1"/>
    <col min="14443" max="14443" width="7.00390625" style="1" customWidth="1"/>
    <col min="14444" max="14460" width="0.85546875" style="1" customWidth="1"/>
    <col min="14461" max="14461" width="1.28515625" style="1" customWidth="1"/>
    <col min="14462" max="14462" width="8.421875" style="1" customWidth="1"/>
    <col min="14463" max="14464" width="0.85546875" style="1" customWidth="1"/>
    <col min="14465" max="14465" width="1.28515625" style="1" customWidth="1"/>
    <col min="14466" max="14466" width="1.1484375" style="1" customWidth="1"/>
    <col min="14467" max="14468" width="0.85546875" style="1" customWidth="1"/>
    <col min="14469" max="14469" width="3.00390625" style="1" customWidth="1"/>
    <col min="14470" max="14470" width="0.85546875" style="1" customWidth="1"/>
    <col min="14471" max="14471" width="4.00390625" style="1" bestFit="1" customWidth="1"/>
    <col min="14472" max="14474" width="0.85546875" style="1" customWidth="1"/>
    <col min="14475" max="14475" width="3.7109375" style="1" customWidth="1"/>
    <col min="14476" max="14476" width="0.85546875" style="1" customWidth="1"/>
    <col min="14477" max="14477" width="16.140625" style="1" customWidth="1"/>
    <col min="14478" max="14478" width="0.85546875" style="1" customWidth="1"/>
    <col min="14479" max="14479" width="16.140625" style="1" customWidth="1"/>
    <col min="14480" max="14480" width="13.57421875" style="1" customWidth="1"/>
    <col min="14481" max="14481" width="17.7109375" style="1" customWidth="1"/>
    <col min="14482" max="14626" width="0.85546875" style="1" customWidth="1"/>
    <col min="14627" max="14627" width="1.57421875" style="1" customWidth="1"/>
    <col min="14628" max="14630" width="0.85546875" style="1" customWidth="1"/>
    <col min="14631" max="14631" width="1.7109375" style="1" customWidth="1"/>
    <col min="14632" max="14632" width="0.85546875" style="1" customWidth="1"/>
    <col min="14633" max="14633" width="2.00390625" style="1" customWidth="1"/>
    <col min="14634" max="14634" width="2.140625" style="1" customWidth="1"/>
    <col min="14635" max="14635" width="1.7109375" style="1" customWidth="1"/>
    <col min="14636" max="14636" width="1.421875" style="1" customWidth="1"/>
    <col min="14637" max="14637" width="0.85546875" style="1" customWidth="1"/>
    <col min="14638" max="14638" width="1.7109375" style="1" customWidth="1"/>
    <col min="14639" max="14641" width="0.85546875" style="1" customWidth="1"/>
    <col min="14642" max="14642" width="1.8515625" style="1" customWidth="1"/>
    <col min="14643" max="14646" width="0.85546875" style="1" customWidth="1"/>
    <col min="14647" max="14647" width="3.28125" style="1" customWidth="1"/>
    <col min="14648" max="14652" width="0.85546875" style="1" customWidth="1"/>
    <col min="14653" max="14653" width="1.8515625" style="1" customWidth="1"/>
    <col min="14654" max="14658" width="0.85546875" style="1" customWidth="1"/>
    <col min="14659" max="14659" width="2.28125" style="1" customWidth="1"/>
    <col min="14660" max="14662" width="0.85546875" style="1" customWidth="1"/>
    <col min="14663" max="14663" width="1.421875" style="1" customWidth="1"/>
    <col min="14664" max="14664" width="0.85546875" style="1" customWidth="1"/>
    <col min="14665" max="14665" width="1.8515625" style="1" customWidth="1"/>
    <col min="14666" max="14671" width="0.85546875" style="1" customWidth="1"/>
    <col min="14672" max="14672" width="1.1484375" style="1" customWidth="1"/>
    <col min="14673" max="14673" width="0.85546875" style="1" customWidth="1"/>
    <col min="14674" max="14674" width="0.71875" style="1" customWidth="1"/>
    <col min="14675" max="14675" width="0.85546875" style="1" hidden="1" customWidth="1"/>
    <col min="14676" max="14676" width="0.5625" style="1" customWidth="1"/>
    <col min="14677" max="14687" width="0.85546875" style="1" customWidth="1"/>
    <col min="14688" max="14688" width="5.57421875" style="1" customWidth="1"/>
    <col min="14689" max="14698" width="0.85546875" style="1" customWidth="1"/>
    <col min="14699" max="14699" width="7.00390625" style="1" customWidth="1"/>
    <col min="14700" max="14716" width="0.85546875" style="1" customWidth="1"/>
    <col min="14717" max="14717" width="1.28515625" style="1" customWidth="1"/>
    <col min="14718" max="14718" width="8.421875" style="1" customWidth="1"/>
    <col min="14719" max="14720" width="0.85546875" style="1" customWidth="1"/>
    <col min="14721" max="14721" width="1.28515625" style="1" customWidth="1"/>
    <col min="14722" max="14722" width="1.1484375" style="1" customWidth="1"/>
    <col min="14723" max="14724" width="0.85546875" style="1" customWidth="1"/>
    <col min="14725" max="14725" width="3.00390625" style="1" customWidth="1"/>
    <col min="14726" max="14726" width="0.85546875" style="1" customWidth="1"/>
    <col min="14727" max="14727" width="4.00390625" style="1" bestFit="1" customWidth="1"/>
    <col min="14728" max="14730" width="0.85546875" style="1" customWidth="1"/>
    <col min="14731" max="14731" width="3.7109375" style="1" customWidth="1"/>
    <col min="14732" max="14732" width="0.85546875" style="1" customWidth="1"/>
    <col min="14733" max="14733" width="16.140625" style="1" customWidth="1"/>
    <col min="14734" max="14734" width="0.85546875" style="1" customWidth="1"/>
    <col min="14735" max="14735" width="16.140625" style="1" customWidth="1"/>
    <col min="14736" max="14736" width="13.57421875" style="1" customWidth="1"/>
    <col min="14737" max="14737" width="17.7109375" style="1" customWidth="1"/>
    <col min="14738" max="14882" width="0.85546875" style="1" customWidth="1"/>
    <col min="14883" max="14883" width="1.57421875" style="1" customWidth="1"/>
    <col min="14884" max="14886" width="0.85546875" style="1" customWidth="1"/>
    <col min="14887" max="14887" width="1.7109375" style="1" customWidth="1"/>
    <col min="14888" max="14888" width="0.85546875" style="1" customWidth="1"/>
    <col min="14889" max="14889" width="2.00390625" style="1" customWidth="1"/>
    <col min="14890" max="14890" width="2.140625" style="1" customWidth="1"/>
    <col min="14891" max="14891" width="1.7109375" style="1" customWidth="1"/>
    <col min="14892" max="14892" width="1.421875" style="1" customWidth="1"/>
    <col min="14893" max="14893" width="0.85546875" style="1" customWidth="1"/>
    <col min="14894" max="14894" width="1.7109375" style="1" customWidth="1"/>
    <col min="14895" max="14897" width="0.85546875" style="1" customWidth="1"/>
    <col min="14898" max="14898" width="1.8515625" style="1" customWidth="1"/>
    <col min="14899" max="14902" width="0.85546875" style="1" customWidth="1"/>
    <col min="14903" max="14903" width="3.28125" style="1" customWidth="1"/>
    <col min="14904" max="14908" width="0.85546875" style="1" customWidth="1"/>
    <col min="14909" max="14909" width="1.8515625" style="1" customWidth="1"/>
    <col min="14910" max="14914" width="0.85546875" style="1" customWidth="1"/>
    <col min="14915" max="14915" width="2.28125" style="1" customWidth="1"/>
    <col min="14916" max="14918" width="0.85546875" style="1" customWidth="1"/>
    <col min="14919" max="14919" width="1.421875" style="1" customWidth="1"/>
    <col min="14920" max="14920" width="0.85546875" style="1" customWidth="1"/>
    <col min="14921" max="14921" width="1.8515625" style="1" customWidth="1"/>
    <col min="14922" max="14927" width="0.85546875" style="1" customWidth="1"/>
    <col min="14928" max="14928" width="1.1484375" style="1" customWidth="1"/>
    <col min="14929" max="14929" width="0.85546875" style="1" customWidth="1"/>
    <col min="14930" max="14930" width="0.71875" style="1" customWidth="1"/>
    <col min="14931" max="14931" width="0.85546875" style="1" hidden="1" customWidth="1"/>
    <col min="14932" max="14932" width="0.5625" style="1" customWidth="1"/>
    <col min="14933" max="14943" width="0.85546875" style="1" customWidth="1"/>
    <col min="14944" max="14944" width="5.57421875" style="1" customWidth="1"/>
    <col min="14945" max="14954" width="0.85546875" style="1" customWidth="1"/>
    <col min="14955" max="14955" width="7.00390625" style="1" customWidth="1"/>
    <col min="14956" max="14972" width="0.85546875" style="1" customWidth="1"/>
    <col min="14973" max="14973" width="1.28515625" style="1" customWidth="1"/>
    <col min="14974" max="14974" width="8.421875" style="1" customWidth="1"/>
    <col min="14975" max="14976" width="0.85546875" style="1" customWidth="1"/>
    <col min="14977" max="14977" width="1.28515625" style="1" customWidth="1"/>
    <col min="14978" max="14978" width="1.1484375" style="1" customWidth="1"/>
    <col min="14979" max="14980" width="0.85546875" style="1" customWidth="1"/>
    <col min="14981" max="14981" width="3.00390625" style="1" customWidth="1"/>
    <col min="14982" max="14982" width="0.85546875" style="1" customWidth="1"/>
    <col min="14983" max="14983" width="4.00390625" style="1" bestFit="1" customWidth="1"/>
    <col min="14984" max="14986" width="0.85546875" style="1" customWidth="1"/>
    <col min="14987" max="14987" width="3.7109375" style="1" customWidth="1"/>
    <col min="14988" max="14988" width="0.85546875" style="1" customWidth="1"/>
    <col min="14989" max="14989" width="16.140625" style="1" customWidth="1"/>
    <col min="14990" max="14990" width="0.85546875" style="1" customWidth="1"/>
    <col min="14991" max="14991" width="16.140625" style="1" customWidth="1"/>
    <col min="14992" max="14992" width="13.57421875" style="1" customWidth="1"/>
    <col min="14993" max="14993" width="17.7109375" style="1" customWidth="1"/>
    <col min="14994" max="15138" width="0.85546875" style="1" customWidth="1"/>
    <col min="15139" max="15139" width="1.57421875" style="1" customWidth="1"/>
    <col min="15140" max="15142" width="0.85546875" style="1" customWidth="1"/>
    <col min="15143" max="15143" width="1.7109375" style="1" customWidth="1"/>
    <col min="15144" max="15144" width="0.85546875" style="1" customWidth="1"/>
    <col min="15145" max="15145" width="2.00390625" style="1" customWidth="1"/>
    <col min="15146" max="15146" width="2.140625" style="1" customWidth="1"/>
    <col min="15147" max="15147" width="1.7109375" style="1" customWidth="1"/>
    <col min="15148" max="15148" width="1.421875" style="1" customWidth="1"/>
    <col min="15149" max="15149" width="0.85546875" style="1" customWidth="1"/>
    <col min="15150" max="15150" width="1.7109375" style="1" customWidth="1"/>
    <col min="15151" max="15153" width="0.85546875" style="1" customWidth="1"/>
    <col min="15154" max="15154" width="1.8515625" style="1" customWidth="1"/>
    <col min="15155" max="15158" width="0.85546875" style="1" customWidth="1"/>
    <col min="15159" max="15159" width="3.28125" style="1" customWidth="1"/>
    <col min="15160" max="15164" width="0.85546875" style="1" customWidth="1"/>
    <col min="15165" max="15165" width="1.8515625" style="1" customWidth="1"/>
    <col min="15166" max="15170" width="0.85546875" style="1" customWidth="1"/>
    <col min="15171" max="15171" width="2.28125" style="1" customWidth="1"/>
    <col min="15172" max="15174" width="0.85546875" style="1" customWidth="1"/>
    <col min="15175" max="15175" width="1.421875" style="1" customWidth="1"/>
    <col min="15176" max="15176" width="0.85546875" style="1" customWidth="1"/>
    <col min="15177" max="15177" width="1.8515625" style="1" customWidth="1"/>
    <col min="15178" max="15183" width="0.85546875" style="1" customWidth="1"/>
    <col min="15184" max="15184" width="1.1484375" style="1" customWidth="1"/>
    <col min="15185" max="15185" width="0.85546875" style="1" customWidth="1"/>
    <col min="15186" max="15186" width="0.71875" style="1" customWidth="1"/>
    <col min="15187" max="15187" width="0.85546875" style="1" hidden="1" customWidth="1"/>
    <col min="15188" max="15188" width="0.5625" style="1" customWidth="1"/>
    <col min="15189" max="15199" width="0.85546875" style="1" customWidth="1"/>
    <col min="15200" max="15200" width="5.57421875" style="1" customWidth="1"/>
    <col min="15201" max="15210" width="0.85546875" style="1" customWidth="1"/>
    <col min="15211" max="15211" width="7.00390625" style="1" customWidth="1"/>
    <col min="15212" max="15228" width="0.85546875" style="1" customWidth="1"/>
    <col min="15229" max="15229" width="1.28515625" style="1" customWidth="1"/>
    <col min="15230" max="15230" width="8.421875" style="1" customWidth="1"/>
    <col min="15231" max="15232" width="0.85546875" style="1" customWidth="1"/>
    <col min="15233" max="15233" width="1.28515625" style="1" customWidth="1"/>
    <col min="15234" max="15234" width="1.1484375" style="1" customWidth="1"/>
    <col min="15235" max="15236" width="0.85546875" style="1" customWidth="1"/>
    <col min="15237" max="15237" width="3.00390625" style="1" customWidth="1"/>
    <col min="15238" max="15238" width="0.85546875" style="1" customWidth="1"/>
    <col min="15239" max="15239" width="4.00390625" style="1" bestFit="1" customWidth="1"/>
    <col min="15240" max="15242" width="0.85546875" style="1" customWidth="1"/>
    <col min="15243" max="15243" width="3.7109375" style="1" customWidth="1"/>
    <col min="15244" max="15244" width="0.85546875" style="1" customWidth="1"/>
    <col min="15245" max="15245" width="16.140625" style="1" customWidth="1"/>
    <col min="15246" max="15246" width="0.85546875" style="1" customWidth="1"/>
    <col min="15247" max="15247" width="16.140625" style="1" customWidth="1"/>
    <col min="15248" max="15248" width="13.57421875" style="1" customWidth="1"/>
    <col min="15249" max="15249" width="17.7109375" style="1" customWidth="1"/>
    <col min="15250" max="15394" width="0.85546875" style="1" customWidth="1"/>
    <col min="15395" max="15395" width="1.57421875" style="1" customWidth="1"/>
    <col min="15396" max="15398" width="0.85546875" style="1" customWidth="1"/>
    <col min="15399" max="15399" width="1.7109375" style="1" customWidth="1"/>
    <col min="15400" max="15400" width="0.85546875" style="1" customWidth="1"/>
    <col min="15401" max="15401" width="2.00390625" style="1" customWidth="1"/>
    <col min="15402" max="15402" width="2.140625" style="1" customWidth="1"/>
    <col min="15403" max="15403" width="1.7109375" style="1" customWidth="1"/>
    <col min="15404" max="15404" width="1.421875" style="1" customWidth="1"/>
    <col min="15405" max="15405" width="0.85546875" style="1" customWidth="1"/>
    <col min="15406" max="15406" width="1.7109375" style="1" customWidth="1"/>
    <col min="15407" max="15409" width="0.85546875" style="1" customWidth="1"/>
    <col min="15410" max="15410" width="1.8515625" style="1" customWidth="1"/>
    <col min="15411" max="15414" width="0.85546875" style="1" customWidth="1"/>
    <col min="15415" max="15415" width="3.28125" style="1" customWidth="1"/>
    <col min="15416" max="15420" width="0.85546875" style="1" customWidth="1"/>
    <col min="15421" max="15421" width="1.8515625" style="1" customWidth="1"/>
    <col min="15422" max="15426" width="0.85546875" style="1" customWidth="1"/>
    <col min="15427" max="15427" width="2.28125" style="1" customWidth="1"/>
    <col min="15428" max="15430" width="0.85546875" style="1" customWidth="1"/>
    <col min="15431" max="15431" width="1.421875" style="1" customWidth="1"/>
    <col min="15432" max="15432" width="0.85546875" style="1" customWidth="1"/>
    <col min="15433" max="15433" width="1.8515625" style="1" customWidth="1"/>
    <col min="15434" max="15439" width="0.85546875" style="1" customWidth="1"/>
    <col min="15440" max="15440" width="1.1484375" style="1" customWidth="1"/>
    <col min="15441" max="15441" width="0.85546875" style="1" customWidth="1"/>
    <col min="15442" max="15442" width="0.71875" style="1" customWidth="1"/>
    <col min="15443" max="15443" width="0.85546875" style="1" hidden="1" customWidth="1"/>
    <col min="15444" max="15444" width="0.5625" style="1" customWidth="1"/>
    <col min="15445" max="15455" width="0.85546875" style="1" customWidth="1"/>
    <col min="15456" max="15456" width="5.57421875" style="1" customWidth="1"/>
    <col min="15457" max="15466" width="0.85546875" style="1" customWidth="1"/>
    <col min="15467" max="15467" width="7.00390625" style="1" customWidth="1"/>
    <col min="15468" max="15484" width="0.85546875" style="1" customWidth="1"/>
    <col min="15485" max="15485" width="1.28515625" style="1" customWidth="1"/>
    <col min="15486" max="15486" width="8.421875" style="1" customWidth="1"/>
    <col min="15487" max="15488" width="0.85546875" style="1" customWidth="1"/>
    <col min="15489" max="15489" width="1.28515625" style="1" customWidth="1"/>
    <col min="15490" max="15490" width="1.1484375" style="1" customWidth="1"/>
    <col min="15491" max="15492" width="0.85546875" style="1" customWidth="1"/>
    <col min="15493" max="15493" width="3.00390625" style="1" customWidth="1"/>
    <col min="15494" max="15494" width="0.85546875" style="1" customWidth="1"/>
    <col min="15495" max="15495" width="4.00390625" style="1" bestFit="1" customWidth="1"/>
    <col min="15496" max="15498" width="0.85546875" style="1" customWidth="1"/>
    <col min="15499" max="15499" width="3.7109375" style="1" customWidth="1"/>
    <col min="15500" max="15500" width="0.85546875" style="1" customWidth="1"/>
    <col min="15501" max="15501" width="16.140625" style="1" customWidth="1"/>
    <col min="15502" max="15502" width="0.85546875" style="1" customWidth="1"/>
    <col min="15503" max="15503" width="16.140625" style="1" customWidth="1"/>
    <col min="15504" max="15504" width="13.57421875" style="1" customWidth="1"/>
    <col min="15505" max="15505" width="17.7109375" style="1" customWidth="1"/>
    <col min="15506" max="15650" width="0.85546875" style="1" customWidth="1"/>
    <col min="15651" max="15651" width="1.57421875" style="1" customWidth="1"/>
    <col min="15652" max="15654" width="0.85546875" style="1" customWidth="1"/>
    <col min="15655" max="15655" width="1.7109375" style="1" customWidth="1"/>
    <col min="15656" max="15656" width="0.85546875" style="1" customWidth="1"/>
    <col min="15657" max="15657" width="2.00390625" style="1" customWidth="1"/>
    <col min="15658" max="15658" width="2.140625" style="1" customWidth="1"/>
    <col min="15659" max="15659" width="1.7109375" style="1" customWidth="1"/>
    <col min="15660" max="15660" width="1.421875" style="1" customWidth="1"/>
    <col min="15661" max="15661" width="0.85546875" style="1" customWidth="1"/>
    <col min="15662" max="15662" width="1.7109375" style="1" customWidth="1"/>
    <col min="15663" max="15665" width="0.85546875" style="1" customWidth="1"/>
    <col min="15666" max="15666" width="1.8515625" style="1" customWidth="1"/>
    <col min="15667" max="15670" width="0.85546875" style="1" customWidth="1"/>
    <col min="15671" max="15671" width="3.28125" style="1" customWidth="1"/>
    <col min="15672" max="15676" width="0.85546875" style="1" customWidth="1"/>
    <col min="15677" max="15677" width="1.8515625" style="1" customWidth="1"/>
    <col min="15678" max="15682" width="0.85546875" style="1" customWidth="1"/>
    <col min="15683" max="15683" width="2.28125" style="1" customWidth="1"/>
    <col min="15684" max="15686" width="0.85546875" style="1" customWidth="1"/>
    <col min="15687" max="15687" width="1.421875" style="1" customWidth="1"/>
    <col min="15688" max="15688" width="0.85546875" style="1" customWidth="1"/>
    <col min="15689" max="15689" width="1.8515625" style="1" customWidth="1"/>
    <col min="15690" max="15695" width="0.85546875" style="1" customWidth="1"/>
    <col min="15696" max="15696" width="1.1484375" style="1" customWidth="1"/>
    <col min="15697" max="15697" width="0.85546875" style="1" customWidth="1"/>
    <col min="15698" max="15698" width="0.71875" style="1" customWidth="1"/>
    <col min="15699" max="15699" width="0.85546875" style="1" hidden="1" customWidth="1"/>
    <col min="15700" max="15700" width="0.5625" style="1" customWidth="1"/>
    <col min="15701" max="15711" width="0.85546875" style="1" customWidth="1"/>
    <col min="15712" max="15712" width="5.57421875" style="1" customWidth="1"/>
    <col min="15713" max="15722" width="0.85546875" style="1" customWidth="1"/>
    <col min="15723" max="15723" width="7.00390625" style="1" customWidth="1"/>
    <col min="15724" max="15740" width="0.85546875" style="1" customWidth="1"/>
    <col min="15741" max="15741" width="1.28515625" style="1" customWidth="1"/>
    <col min="15742" max="15742" width="8.421875" style="1" customWidth="1"/>
    <col min="15743" max="15744" width="0.85546875" style="1" customWidth="1"/>
    <col min="15745" max="15745" width="1.28515625" style="1" customWidth="1"/>
    <col min="15746" max="15746" width="1.1484375" style="1" customWidth="1"/>
    <col min="15747" max="15748" width="0.85546875" style="1" customWidth="1"/>
    <col min="15749" max="15749" width="3.00390625" style="1" customWidth="1"/>
    <col min="15750" max="15750" width="0.85546875" style="1" customWidth="1"/>
    <col min="15751" max="15751" width="4.00390625" style="1" bestFit="1" customWidth="1"/>
    <col min="15752" max="15754" width="0.85546875" style="1" customWidth="1"/>
    <col min="15755" max="15755" width="3.7109375" style="1" customWidth="1"/>
    <col min="15756" max="15756" width="0.85546875" style="1" customWidth="1"/>
    <col min="15757" max="15757" width="16.140625" style="1" customWidth="1"/>
    <col min="15758" max="15758" width="0.85546875" style="1" customWidth="1"/>
    <col min="15759" max="15759" width="16.140625" style="1" customWidth="1"/>
    <col min="15760" max="15760" width="13.57421875" style="1" customWidth="1"/>
    <col min="15761" max="15761" width="17.7109375" style="1" customWidth="1"/>
    <col min="15762" max="15906" width="0.85546875" style="1" customWidth="1"/>
    <col min="15907" max="15907" width="1.57421875" style="1" customWidth="1"/>
    <col min="15908" max="15910" width="0.85546875" style="1" customWidth="1"/>
    <col min="15911" max="15911" width="1.7109375" style="1" customWidth="1"/>
    <col min="15912" max="15912" width="0.85546875" style="1" customWidth="1"/>
    <col min="15913" max="15913" width="2.00390625" style="1" customWidth="1"/>
    <col min="15914" max="15914" width="2.140625" style="1" customWidth="1"/>
    <col min="15915" max="15915" width="1.7109375" style="1" customWidth="1"/>
    <col min="15916" max="15916" width="1.421875" style="1" customWidth="1"/>
    <col min="15917" max="15917" width="0.85546875" style="1" customWidth="1"/>
    <col min="15918" max="15918" width="1.7109375" style="1" customWidth="1"/>
    <col min="15919" max="15921" width="0.85546875" style="1" customWidth="1"/>
    <col min="15922" max="15922" width="1.8515625" style="1" customWidth="1"/>
    <col min="15923" max="15926" width="0.85546875" style="1" customWidth="1"/>
    <col min="15927" max="15927" width="3.28125" style="1" customWidth="1"/>
    <col min="15928" max="15932" width="0.85546875" style="1" customWidth="1"/>
    <col min="15933" max="15933" width="1.8515625" style="1" customWidth="1"/>
    <col min="15934" max="15938" width="0.85546875" style="1" customWidth="1"/>
    <col min="15939" max="15939" width="2.28125" style="1" customWidth="1"/>
    <col min="15940" max="15942" width="0.85546875" style="1" customWidth="1"/>
    <col min="15943" max="15943" width="1.421875" style="1" customWidth="1"/>
    <col min="15944" max="15944" width="0.85546875" style="1" customWidth="1"/>
    <col min="15945" max="15945" width="1.8515625" style="1" customWidth="1"/>
    <col min="15946" max="15951" width="0.85546875" style="1" customWidth="1"/>
    <col min="15952" max="15952" width="1.1484375" style="1" customWidth="1"/>
    <col min="15953" max="15953" width="0.85546875" style="1" customWidth="1"/>
    <col min="15954" max="15954" width="0.71875" style="1" customWidth="1"/>
    <col min="15955" max="15955" width="0.85546875" style="1" hidden="1" customWidth="1"/>
    <col min="15956" max="15956" width="0.5625" style="1" customWidth="1"/>
    <col min="15957" max="15967" width="0.85546875" style="1" customWidth="1"/>
    <col min="15968" max="15968" width="5.57421875" style="1" customWidth="1"/>
    <col min="15969" max="15978" width="0.85546875" style="1" customWidth="1"/>
    <col min="15979" max="15979" width="7.00390625" style="1" customWidth="1"/>
    <col min="15980" max="15996" width="0.85546875" style="1" customWidth="1"/>
    <col min="15997" max="15997" width="1.28515625" style="1" customWidth="1"/>
    <col min="15998" max="15998" width="8.421875" style="1" customWidth="1"/>
    <col min="15999" max="16000" width="0.85546875" style="1" customWidth="1"/>
    <col min="16001" max="16001" width="1.28515625" style="1" customWidth="1"/>
    <col min="16002" max="16002" width="1.1484375" style="1" customWidth="1"/>
    <col min="16003" max="16004" width="0.85546875" style="1" customWidth="1"/>
    <col min="16005" max="16005" width="3.00390625" style="1" customWidth="1"/>
    <col min="16006" max="16006" width="0.85546875" style="1" customWidth="1"/>
    <col min="16007" max="16007" width="4.00390625" style="1" bestFit="1" customWidth="1"/>
    <col min="16008" max="16010" width="0.85546875" style="1" customWidth="1"/>
    <col min="16011" max="16011" width="3.7109375" style="1" customWidth="1"/>
    <col min="16012" max="16012" width="0.85546875" style="1" customWidth="1"/>
    <col min="16013" max="16013" width="16.140625" style="1" customWidth="1"/>
    <col min="16014" max="16014" width="0.85546875" style="1" customWidth="1"/>
    <col min="16015" max="16015" width="16.140625" style="1" customWidth="1"/>
    <col min="16016" max="16016" width="13.57421875" style="1" customWidth="1"/>
    <col min="16017" max="16017" width="17.7109375" style="1" customWidth="1"/>
    <col min="16018" max="16162" width="0.85546875" style="1" customWidth="1"/>
    <col min="16163" max="16163" width="1.57421875" style="1" customWidth="1"/>
    <col min="16164" max="16166" width="0.85546875" style="1" customWidth="1"/>
    <col min="16167" max="16167" width="1.7109375" style="1" customWidth="1"/>
    <col min="16168" max="16168" width="0.85546875" style="1" customWidth="1"/>
    <col min="16169" max="16169" width="2.00390625" style="1" customWidth="1"/>
    <col min="16170" max="16170" width="2.140625" style="1" customWidth="1"/>
    <col min="16171" max="16171" width="1.7109375" style="1" customWidth="1"/>
    <col min="16172" max="16172" width="1.421875" style="1" customWidth="1"/>
    <col min="16173" max="16173" width="0.85546875" style="1" customWidth="1"/>
    <col min="16174" max="16174" width="1.7109375" style="1" customWidth="1"/>
    <col min="16175" max="16177" width="0.85546875" style="1" customWidth="1"/>
    <col min="16178" max="16178" width="1.8515625" style="1" customWidth="1"/>
    <col min="16179" max="16182" width="0.85546875" style="1" customWidth="1"/>
    <col min="16183" max="16183" width="3.28125" style="1" customWidth="1"/>
    <col min="16184" max="16188" width="0.85546875" style="1" customWidth="1"/>
    <col min="16189" max="16189" width="1.8515625" style="1" customWidth="1"/>
    <col min="16190" max="16194" width="0.85546875" style="1" customWidth="1"/>
    <col min="16195" max="16195" width="2.28125" style="1" customWidth="1"/>
    <col min="16196" max="16198" width="0.85546875" style="1" customWidth="1"/>
    <col min="16199" max="16199" width="1.421875" style="1" customWidth="1"/>
    <col min="16200" max="16200" width="0.85546875" style="1" customWidth="1"/>
    <col min="16201" max="16201" width="1.8515625" style="1" customWidth="1"/>
    <col min="16202" max="16207" width="0.85546875" style="1" customWidth="1"/>
    <col min="16208" max="16208" width="1.1484375" style="1" customWidth="1"/>
    <col min="16209" max="16209" width="0.85546875" style="1" customWidth="1"/>
    <col min="16210" max="16210" width="0.71875" style="1" customWidth="1"/>
    <col min="16211" max="16211" width="0.85546875" style="1" hidden="1" customWidth="1"/>
    <col min="16212" max="16212" width="0.5625" style="1" customWidth="1"/>
    <col min="16213" max="16223" width="0.85546875" style="1" customWidth="1"/>
    <col min="16224" max="16224" width="5.57421875" style="1" customWidth="1"/>
    <col min="16225" max="16234" width="0.85546875" style="1" customWidth="1"/>
    <col min="16235" max="16235" width="7.00390625" style="1" customWidth="1"/>
    <col min="16236" max="16252" width="0.85546875" style="1" customWidth="1"/>
    <col min="16253" max="16253" width="1.28515625" style="1" customWidth="1"/>
    <col min="16254" max="16254" width="8.421875" style="1" customWidth="1"/>
    <col min="16255" max="16256" width="0.85546875" style="1" customWidth="1"/>
    <col min="16257" max="16257" width="1.28515625" style="1" customWidth="1"/>
    <col min="16258" max="16258" width="1.1484375" style="1" customWidth="1"/>
    <col min="16259" max="16260" width="0.85546875" style="1" customWidth="1"/>
    <col min="16261" max="16261" width="3.00390625" style="1" customWidth="1"/>
    <col min="16262" max="16262" width="0.85546875" style="1" customWidth="1"/>
    <col min="16263" max="16263" width="4.00390625" style="1" bestFit="1" customWidth="1"/>
    <col min="16264" max="16266" width="0.85546875" style="1" customWidth="1"/>
    <col min="16267" max="16267" width="3.7109375" style="1" customWidth="1"/>
    <col min="16268" max="16268" width="0.85546875" style="1" customWidth="1"/>
    <col min="16269" max="16269" width="16.140625" style="1" customWidth="1"/>
    <col min="16270" max="16270" width="0.85546875" style="1" customWidth="1"/>
    <col min="16271" max="16271" width="16.140625" style="1" customWidth="1"/>
    <col min="16272" max="16272" width="13.57421875" style="1" customWidth="1"/>
    <col min="16273" max="16273" width="17.7109375" style="1" customWidth="1"/>
    <col min="16274" max="16384" width="0.85546875" style="1" customWidth="1"/>
  </cols>
  <sheetData>
    <row r="1" spans="84:133" ht="20.25" customHeight="1">
      <c r="CF1" s="265" t="s">
        <v>17</v>
      </c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</row>
    <row r="2" ht="13.5" customHeight="1">
      <c r="CX2" s="2"/>
    </row>
    <row r="3" spans="1:133" ht="20.25" customHeight="1">
      <c r="A3" s="267" t="s">
        <v>18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</row>
    <row r="4" ht="13.5" customHeight="1"/>
    <row r="5" spans="1:48" ht="15">
      <c r="A5" s="268" t="s">
        <v>19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</row>
    <row r="6" ht="18" customHeight="1">
      <c r="A6" s="1" t="s">
        <v>20</v>
      </c>
    </row>
    <row r="8" spans="1:133" s="3" customFormat="1" ht="28.5" customHeight="1">
      <c r="A8" s="164" t="s">
        <v>9</v>
      </c>
      <c r="B8" s="168"/>
      <c r="C8" s="168"/>
      <c r="D8" s="168"/>
      <c r="E8" s="168"/>
      <c r="F8" s="270"/>
      <c r="G8" s="164" t="s">
        <v>21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270"/>
      <c r="Z8" s="164" t="s">
        <v>22</v>
      </c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270"/>
      <c r="AL8" s="171" t="s">
        <v>23</v>
      </c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64" t="s">
        <v>24</v>
      </c>
      <c r="BW8" s="168"/>
      <c r="BX8" s="168"/>
      <c r="BY8" s="168"/>
      <c r="BZ8" s="168"/>
      <c r="CA8" s="168"/>
      <c r="CB8" s="168"/>
      <c r="CC8" s="168"/>
      <c r="CD8" s="168"/>
      <c r="CE8" s="168"/>
      <c r="CF8" s="270"/>
      <c r="CG8" s="164" t="s">
        <v>25</v>
      </c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270"/>
      <c r="CS8" s="179" t="s">
        <v>26</v>
      </c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95"/>
    </row>
    <row r="9" spans="1:133" s="3" customFormat="1" ht="80.25" customHeight="1">
      <c r="A9" s="271"/>
      <c r="B9" s="272"/>
      <c r="C9" s="272"/>
      <c r="D9" s="272"/>
      <c r="E9" s="272"/>
      <c r="F9" s="273"/>
      <c r="G9" s="271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3"/>
      <c r="Z9" s="271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3"/>
      <c r="AL9" s="171" t="s">
        <v>27</v>
      </c>
      <c r="AM9" s="171"/>
      <c r="AN9" s="171"/>
      <c r="AO9" s="171"/>
      <c r="AP9" s="171"/>
      <c r="AQ9" s="171"/>
      <c r="AR9" s="171"/>
      <c r="AS9" s="171"/>
      <c r="AT9" s="171"/>
      <c r="AU9" s="171" t="s">
        <v>28</v>
      </c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271"/>
      <c r="BW9" s="272"/>
      <c r="BX9" s="272"/>
      <c r="BY9" s="272"/>
      <c r="BZ9" s="272"/>
      <c r="CA9" s="272"/>
      <c r="CB9" s="272"/>
      <c r="CC9" s="272"/>
      <c r="CD9" s="272"/>
      <c r="CE9" s="272"/>
      <c r="CF9" s="273"/>
      <c r="CG9" s="271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3"/>
      <c r="CS9" s="164" t="s">
        <v>29</v>
      </c>
      <c r="CT9" s="165"/>
      <c r="CU9" s="165"/>
      <c r="CV9" s="165"/>
      <c r="CW9" s="165"/>
      <c r="CX9" s="165"/>
      <c r="CY9" s="165"/>
      <c r="CZ9" s="165"/>
      <c r="DA9" s="165"/>
      <c r="DB9" s="165"/>
      <c r="DC9" s="173"/>
      <c r="DD9" s="164" t="s">
        <v>30</v>
      </c>
      <c r="DE9" s="165"/>
      <c r="DF9" s="165"/>
      <c r="DG9" s="165"/>
      <c r="DH9" s="165"/>
      <c r="DI9" s="165"/>
      <c r="DJ9" s="165"/>
      <c r="DK9" s="165"/>
      <c r="DL9" s="165"/>
      <c r="DM9" s="165"/>
      <c r="DN9" s="173"/>
      <c r="DO9" s="179" t="s">
        <v>31</v>
      </c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95"/>
    </row>
    <row r="10" spans="1:133" s="3" customFormat="1" ht="57.75" customHeight="1">
      <c r="A10" s="169"/>
      <c r="B10" s="170"/>
      <c r="C10" s="170"/>
      <c r="D10" s="170"/>
      <c r="E10" s="170"/>
      <c r="F10" s="274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274"/>
      <c r="Z10" s="169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74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 t="s">
        <v>32</v>
      </c>
      <c r="AV10" s="171"/>
      <c r="AW10" s="171"/>
      <c r="AX10" s="171"/>
      <c r="AY10" s="171"/>
      <c r="AZ10" s="171"/>
      <c r="BA10" s="171"/>
      <c r="BB10" s="171"/>
      <c r="BC10" s="171"/>
      <c r="BD10" s="171" t="s">
        <v>33</v>
      </c>
      <c r="BE10" s="171"/>
      <c r="BF10" s="171"/>
      <c r="BG10" s="171"/>
      <c r="BH10" s="171"/>
      <c r="BI10" s="171"/>
      <c r="BJ10" s="171"/>
      <c r="BK10" s="171"/>
      <c r="BL10" s="171"/>
      <c r="BM10" s="171" t="s">
        <v>34</v>
      </c>
      <c r="BN10" s="171"/>
      <c r="BO10" s="171"/>
      <c r="BP10" s="171"/>
      <c r="BQ10" s="171"/>
      <c r="BR10" s="171"/>
      <c r="BS10" s="171"/>
      <c r="BT10" s="171"/>
      <c r="BU10" s="171"/>
      <c r="BV10" s="169"/>
      <c r="BW10" s="170"/>
      <c r="BX10" s="170"/>
      <c r="BY10" s="170"/>
      <c r="BZ10" s="170"/>
      <c r="CA10" s="170"/>
      <c r="CB10" s="170"/>
      <c r="CC10" s="170"/>
      <c r="CD10" s="170"/>
      <c r="CE10" s="170"/>
      <c r="CF10" s="274"/>
      <c r="CG10" s="169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274"/>
      <c r="CS10" s="166"/>
      <c r="CT10" s="167"/>
      <c r="CU10" s="167"/>
      <c r="CV10" s="167"/>
      <c r="CW10" s="167"/>
      <c r="CX10" s="167"/>
      <c r="CY10" s="167"/>
      <c r="CZ10" s="167"/>
      <c r="DA10" s="167"/>
      <c r="DB10" s="167"/>
      <c r="DC10" s="174"/>
      <c r="DD10" s="166"/>
      <c r="DE10" s="167"/>
      <c r="DF10" s="167"/>
      <c r="DG10" s="167"/>
      <c r="DH10" s="167"/>
      <c r="DI10" s="167"/>
      <c r="DJ10" s="167"/>
      <c r="DK10" s="167"/>
      <c r="DL10" s="167"/>
      <c r="DM10" s="167"/>
      <c r="DN10" s="174"/>
      <c r="DO10" s="179" t="s">
        <v>35</v>
      </c>
      <c r="DP10" s="180"/>
      <c r="DQ10" s="180"/>
      <c r="DR10" s="180"/>
      <c r="DS10" s="180"/>
      <c r="DT10" s="180"/>
      <c r="DU10" s="180"/>
      <c r="DV10" s="195"/>
      <c r="DW10" s="179" t="s">
        <v>36</v>
      </c>
      <c r="DX10" s="180"/>
      <c r="DY10" s="180"/>
      <c r="DZ10" s="180"/>
      <c r="EA10" s="180"/>
      <c r="EB10" s="180"/>
      <c r="EC10" s="195"/>
    </row>
    <row r="11" spans="1:133" s="4" customFormat="1" ht="12">
      <c r="A11" s="262">
        <v>1</v>
      </c>
      <c r="B11" s="263"/>
      <c r="C11" s="263"/>
      <c r="D11" s="263"/>
      <c r="E11" s="263"/>
      <c r="F11" s="264"/>
      <c r="G11" s="262">
        <v>2</v>
      </c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4"/>
      <c r="Z11" s="262">
        <v>3</v>
      </c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4"/>
      <c r="AL11" s="262">
        <v>4</v>
      </c>
      <c r="AM11" s="263"/>
      <c r="AN11" s="263"/>
      <c r="AO11" s="263"/>
      <c r="AP11" s="263"/>
      <c r="AQ11" s="263"/>
      <c r="AR11" s="263"/>
      <c r="AS11" s="263"/>
      <c r="AT11" s="264"/>
      <c r="AU11" s="262">
        <v>5</v>
      </c>
      <c r="AV11" s="263"/>
      <c r="AW11" s="263"/>
      <c r="AX11" s="263"/>
      <c r="AY11" s="263"/>
      <c r="AZ11" s="263"/>
      <c r="BA11" s="263"/>
      <c r="BB11" s="263"/>
      <c r="BC11" s="264"/>
      <c r="BD11" s="262">
        <v>6</v>
      </c>
      <c r="BE11" s="263"/>
      <c r="BF11" s="263"/>
      <c r="BG11" s="263"/>
      <c r="BH11" s="263"/>
      <c r="BI11" s="263"/>
      <c r="BJ11" s="263"/>
      <c r="BK11" s="263"/>
      <c r="BL11" s="264"/>
      <c r="BM11" s="262">
        <v>7</v>
      </c>
      <c r="BN11" s="263"/>
      <c r="BO11" s="263"/>
      <c r="BP11" s="263"/>
      <c r="BQ11" s="263"/>
      <c r="BR11" s="263"/>
      <c r="BS11" s="263"/>
      <c r="BT11" s="263"/>
      <c r="BU11" s="264"/>
      <c r="BV11" s="262">
        <v>8</v>
      </c>
      <c r="BW11" s="263"/>
      <c r="BX11" s="263"/>
      <c r="BY11" s="263"/>
      <c r="BZ11" s="263"/>
      <c r="CA11" s="263"/>
      <c r="CB11" s="263"/>
      <c r="CC11" s="263"/>
      <c r="CD11" s="263"/>
      <c r="CE11" s="263"/>
      <c r="CF11" s="264"/>
      <c r="CG11" s="262">
        <v>9</v>
      </c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4"/>
      <c r="CS11" s="262">
        <v>10</v>
      </c>
      <c r="CT11" s="263"/>
      <c r="CU11" s="263"/>
      <c r="CV11" s="263"/>
      <c r="CW11" s="263"/>
      <c r="CX11" s="263"/>
      <c r="CY11" s="263"/>
      <c r="CZ11" s="263"/>
      <c r="DA11" s="263"/>
      <c r="DB11" s="263"/>
      <c r="DC11" s="264"/>
      <c r="DD11" s="262">
        <v>11</v>
      </c>
      <c r="DE11" s="263"/>
      <c r="DF11" s="263"/>
      <c r="DG11" s="263"/>
      <c r="DH11" s="263"/>
      <c r="DI11" s="263"/>
      <c r="DJ11" s="263"/>
      <c r="DK11" s="263"/>
      <c r="DL11" s="263"/>
      <c r="DM11" s="263"/>
      <c r="DN11" s="264"/>
      <c r="DO11" s="262">
        <v>12</v>
      </c>
      <c r="DP11" s="263"/>
      <c r="DQ11" s="263"/>
      <c r="DR11" s="263"/>
      <c r="DS11" s="263"/>
      <c r="DT11" s="263"/>
      <c r="DU11" s="263"/>
      <c r="DV11" s="264"/>
      <c r="DW11" s="262">
        <v>13</v>
      </c>
      <c r="DX11" s="263"/>
      <c r="DY11" s="263"/>
      <c r="DZ11" s="263"/>
      <c r="EA11" s="263"/>
      <c r="EB11" s="263"/>
      <c r="EC11" s="264"/>
    </row>
    <row r="12" spans="1:133" s="4" customFormat="1" ht="55.5" customHeight="1">
      <c r="A12" s="250" t="s">
        <v>1</v>
      </c>
      <c r="B12" s="251"/>
      <c r="C12" s="251"/>
      <c r="D12" s="251"/>
      <c r="E12" s="251"/>
      <c r="F12" s="252"/>
      <c r="G12" s="253" t="s">
        <v>37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4"/>
      <c r="Z12" s="233" t="s">
        <v>38</v>
      </c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  <c r="AL12" s="233" t="s">
        <v>38</v>
      </c>
      <c r="AM12" s="234"/>
      <c r="AN12" s="234"/>
      <c r="AO12" s="234"/>
      <c r="AP12" s="234"/>
      <c r="AQ12" s="234"/>
      <c r="AR12" s="234"/>
      <c r="AS12" s="234"/>
      <c r="AT12" s="235"/>
      <c r="AU12" s="233" t="s">
        <v>38</v>
      </c>
      <c r="AV12" s="234"/>
      <c r="AW12" s="234"/>
      <c r="AX12" s="234"/>
      <c r="AY12" s="234"/>
      <c r="AZ12" s="234"/>
      <c r="BA12" s="234"/>
      <c r="BB12" s="234"/>
      <c r="BC12" s="235"/>
      <c r="BD12" s="233" t="s">
        <v>38</v>
      </c>
      <c r="BE12" s="234"/>
      <c r="BF12" s="234"/>
      <c r="BG12" s="234"/>
      <c r="BH12" s="234"/>
      <c r="BI12" s="234"/>
      <c r="BJ12" s="234"/>
      <c r="BK12" s="234"/>
      <c r="BL12" s="235"/>
      <c r="BM12" s="233" t="s">
        <v>38</v>
      </c>
      <c r="BN12" s="234"/>
      <c r="BO12" s="234"/>
      <c r="BP12" s="234"/>
      <c r="BQ12" s="234"/>
      <c r="BR12" s="234"/>
      <c r="BS12" s="234"/>
      <c r="BT12" s="234"/>
      <c r="BU12" s="235"/>
      <c r="BV12" s="233" t="s">
        <v>38</v>
      </c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45">
        <f>SUM(CG13:CR17)</f>
        <v>39157441.419036</v>
      </c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5"/>
      <c r="CS12" s="245">
        <f>SUM(CS13:DC17)</f>
        <v>37760517.419036</v>
      </c>
      <c r="CT12" s="234"/>
      <c r="CU12" s="234"/>
      <c r="CV12" s="234"/>
      <c r="CW12" s="234"/>
      <c r="CX12" s="234"/>
      <c r="CY12" s="234"/>
      <c r="CZ12" s="234"/>
      <c r="DA12" s="234"/>
      <c r="DB12" s="234"/>
      <c r="DC12" s="235"/>
      <c r="DD12" s="233"/>
      <c r="DE12" s="234"/>
      <c r="DF12" s="234"/>
      <c r="DG12" s="234"/>
      <c r="DH12" s="234"/>
      <c r="DI12" s="234"/>
      <c r="DJ12" s="234"/>
      <c r="DK12" s="234"/>
      <c r="DL12" s="234"/>
      <c r="DM12" s="234"/>
      <c r="DN12" s="235"/>
      <c r="DO12" s="245">
        <f>SUM(DO13:DV16)</f>
        <v>1396924</v>
      </c>
      <c r="DP12" s="234"/>
      <c r="DQ12" s="234"/>
      <c r="DR12" s="234"/>
      <c r="DS12" s="234"/>
      <c r="DT12" s="234"/>
      <c r="DU12" s="234"/>
      <c r="DV12" s="235"/>
      <c r="DW12" s="233"/>
      <c r="DX12" s="234"/>
      <c r="DY12" s="234"/>
      <c r="DZ12" s="234"/>
      <c r="EA12" s="234"/>
      <c r="EB12" s="234"/>
      <c r="EC12" s="235"/>
    </row>
    <row r="13" spans="1:145" s="5" customFormat="1" ht="27.75" customHeight="1">
      <c r="A13" s="250" t="s">
        <v>13</v>
      </c>
      <c r="B13" s="251"/>
      <c r="C13" s="251"/>
      <c r="D13" s="251"/>
      <c r="E13" s="251"/>
      <c r="F13" s="252"/>
      <c r="G13" s="253" t="s">
        <v>39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4"/>
      <c r="Z13" s="233">
        <v>80.6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5"/>
      <c r="AL13" s="227">
        <f>AU13+BM13</f>
        <v>32341.33538</v>
      </c>
      <c r="AM13" s="234"/>
      <c r="AN13" s="234"/>
      <c r="AO13" s="234"/>
      <c r="AP13" s="234"/>
      <c r="AQ13" s="234"/>
      <c r="AR13" s="234"/>
      <c r="AS13" s="234"/>
      <c r="AT13" s="235"/>
      <c r="AU13" s="257">
        <v>23813</v>
      </c>
      <c r="AV13" s="258"/>
      <c r="AW13" s="258"/>
      <c r="AX13" s="258"/>
      <c r="AY13" s="258"/>
      <c r="AZ13" s="258"/>
      <c r="BA13" s="258"/>
      <c r="BB13" s="258"/>
      <c r="BC13" s="259"/>
      <c r="BD13" s="257"/>
      <c r="BE13" s="258"/>
      <c r="BF13" s="258"/>
      <c r="BG13" s="258"/>
      <c r="BH13" s="258"/>
      <c r="BI13" s="258"/>
      <c r="BJ13" s="258"/>
      <c r="BK13" s="258"/>
      <c r="BL13" s="259"/>
      <c r="BM13" s="257">
        <v>8528.33538</v>
      </c>
      <c r="BN13" s="258"/>
      <c r="BO13" s="258"/>
      <c r="BP13" s="258"/>
      <c r="BQ13" s="258"/>
      <c r="BR13" s="258"/>
      <c r="BS13" s="258"/>
      <c r="BT13" s="258"/>
      <c r="BU13" s="259"/>
      <c r="BV13" s="257"/>
      <c r="BW13" s="258"/>
      <c r="BX13" s="258"/>
      <c r="BY13" s="258"/>
      <c r="BZ13" s="258"/>
      <c r="CA13" s="258"/>
      <c r="CB13" s="258"/>
      <c r="CC13" s="258"/>
      <c r="CD13" s="258"/>
      <c r="CE13" s="258"/>
      <c r="CF13" s="259"/>
      <c r="CG13" s="257">
        <f>Z13*(AL13+BV13)*12</f>
        <v>31280539.579536</v>
      </c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9"/>
      <c r="CS13" s="257">
        <f>CG13-DO13</f>
        <v>30397485.979535997</v>
      </c>
      <c r="CT13" s="258"/>
      <c r="CU13" s="258"/>
      <c r="CV13" s="258"/>
      <c r="CW13" s="258"/>
      <c r="CX13" s="258"/>
      <c r="CY13" s="258"/>
      <c r="CZ13" s="258"/>
      <c r="DA13" s="258"/>
      <c r="DB13" s="258"/>
      <c r="DC13" s="259"/>
      <c r="DD13" s="257"/>
      <c r="DE13" s="258"/>
      <c r="DF13" s="258"/>
      <c r="DG13" s="258"/>
      <c r="DH13" s="258"/>
      <c r="DI13" s="258"/>
      <c r="DJ13" s="258"/>
      <c r="DK13" s="258"/>
      <c r="DL13" s="258"/>
      <c r="DM13" s="258"/>
      <c r="DN13" s="259"/>
      <c r="DO13" s="247">
        <f>883053.6</f>
        <v>883053.6</v>
      </c>
      <c r="DP13" s="248"/>
      <c r="DQ13" s="248"/>
      <c r="DR13" s="248"/>
      <c r="DS13" s="248"/>
      <c r="DT13" s="248"/>
      <c r="DU13" s="248"/>
      <c r="DV13" s="249"/>
      <c r="DW13" s="257"/>
      <c r="DX13" s="258"/>
      <c r="DY13" s="258"/>
      <c r="DZ13" s="258"/>
      <c r="EA13" s="258"/>
      <c r="EB13" s="258"/>
      <c r="EC13" s="259"/>
      <c r="EK13" s="36"/>
      <c r="EM13" s="6"/>
      <c r="EN13" s="37"/>
      <c r="EO13" s="6"/>
    </row>
    <row r="14" spans="1:145" s="5" customFormat="1" ht="70.5" customHeight="1">
      <c r="A14" s="250" t="s">
        <v>12</v>
      </c>
      <c r="B14" s="251"/>
      <c r="C14" s="251"/>
      <c r="D14" s="251"/>
      <c r="E14" s="251"/>
      <c r="F14" s="252"/>
      <c r="G14" s="253" t="s">
        <v>40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4"/>
      <c r="Z14" s="233">
        <v>6</v>
      </c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5"/>
      <c r="AL14" s="227">
        <f>AU14+BM14</f>
        <v>63904</v>
      </c>
      <c r="AM14" s="234"/>
      <c r="AN14" s="234"/>
      <c r="AO14" s="234"/>
      <c r="AP14" s="234"/>
      <c r="AQ14" s="234"/>
      <c r="AR14" s="234"/>
      <c r="AS14" s="234"/>
      <c r="AT14" s="235"/>
      <c r="AU14" s="247">
        <v>51000</v>
      </c>
      <c r="AV14" s="248"/>
      <c r="AW14" s="248"/>
      <c r="AX14" s="248"/>
      <c r="AY14" s="248"/>
      <c r="AZ14" s="248"/>
      <c r="BA14" s="248"/>
      <c r="BB14" s="248"/>
      <c r="BC14" s="249"/>
      <c r="BD14" s="257"/>
      <c r="BE14" s="258"/>
      <c r="BF14" s="258"/>
      <c r="BG14" s="258"/>
      <c r="BH14" s="258"/>
      <c r="BI14" s="258"/>
      <c r="BJ14" s="258"/>
      <c r="BK14" s="258"/>
      <c r="BL14" s="259"/>
      <c r="BM14" s="257">
        <v>12904</v>
      </c>
      <c r="BN14" s="258"/>
      <c r="BO14" s="258"/>
      <c r="BP14" s="258"/>
      <c r="BQ14" s="258"/>
      <c r="BR14" s="258"/>
      <c r="BS14" s="258"/>
      <c r="BT14" s="258"/>
      <c r="BU14" s="259"/>
      <c r="BV14" s="257"/>
      <c r="BW14" s="258"/>
      <c r="BX14" s="258"/>
      <c r="BY14" s="258"/>
      <c r="BZ14" s="258"/>
      <c r="CA14" s="258"/>
      <c r="CB14" s="258"/>
      <c r="CC14" s="258"/>
      <c r="CD14" s="258"/>
      <c r="CE14" s="258"/>
      <c r="CF14" s="259"/>
      <c r="CG14" s="257">
        <f>Z14*(AL14+BV14)*12</f>
        <v>4601088</v>
      </c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9"/>
      <c r="CS14" s="257">
        <f aca="true" t="shared" si="0" ref="CS14:CS16">CG14-DO14</f>
        <v>4180608</v>
      </c>
      <c r="CT14" s="258"/>
      <c r="CU14" s="258"/>
      <c r="CV14" s="258"/>
      <c r="CW14" s="258"/>
      <c r="CX14" s="258"/>
      <c r="CY14" s="258"/>
      <c r="CZ14" s="258"/>
      <c r="DA14" s="258"/>
      <c r="DB14" s="258"/>
      <c r="DC14" s="259"/>
      <c r="DD14" s="257"/>
      <c r="DE14" s="258"/>
      <c r="DF14" s="258"/>
      <c r="DG14" s="258"/>
      <c r="DH14" s="258"/>
      <c r="DI14" s="258"/>
      <c r="DJ14" s="258"/>
      <c r="DK14" s="258"/>
      <c r="DL14" s="258"/>
      <c r="DM14" s="258"/>
      <c r="DN14" s="259"/>
      <c r="DO14" s="247">
        <f>420480</f>
        <v>420480</v>
      </c>
      <c r="DP14" s="248"/>
      <c r="DQ14" s="248"/>
      <c r="DR14" s="248"/>
      <c r="DS14" s="248"/>
      <c r="DT14" s="248"/>
      <c r="DU14" s="248"/>
      <c r="DV14" s="249"/>
      <c r="DW14" s="257"/>
      <c r="DX14" s="258"/>
      <c r="DY14" s="258"/>
      <c r="DZ14" s="258"/>
      <c r="EA14" s="258"/>
      <c r="EB14" s="258"/>
      <c r="EC14" s="259"/>
      <c r="EK14" s="6"/>
      <c r="EM14" s="38"/>
      <c r="EN14" s="37"/>
      <c r="EO14" s="6"/>
    </row>
    <row r="15" spans="1:145" s="5" customFormat="1" ht="51.75" customHeight="1">
      <c r="A15" s="250" t="s">
        <v>41</v>
      </c>
      <c r="B15" s="251"/>
      <c r="C15" s="251"/>
      <c r="D15" s="251"/>
      <c r="E15" s="251"/>
      <c r="F15" s="252"/>
      <c r="G15" s="253" t="s">
        <v>42</v>
      </c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4"/>
      <c r="Z15" s="233">
        <v>3.5</v>
      </c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5"/>
      <c r="AL15" s="227">
        <f>AU15+BM15</f>
        <v>26682</v>
      </c>
      <c r="AM15" s="234"/>
      <c r="AN15" s="234"/>
      <c r="AO15" s="234"/>
      <c r="AP15" s="234"/>
      <c r="AQ15" s="234"/>
      <c r="AR15" s="234"/>
      <c r="AS15" s="234"/>
      <c r="AT15" s="235"/>
      <c r="AU15" s="247">
        <v>20010</v>
      </c>
      <c r="AV15" s="248"/>
      <c r="AW15" s="248"/>
      <c r="AX15" s="248"/>
      <c r="AY15" s="248"/>
      <c r="AZ15" s="248"/>
      <c r="BA15" s="248"/>
      <c r="BB15" s="248"/>
      <c r="BC15" s="249"/>
      <c r="BD15" s="257"/>
      <c r="BE15" s="258"/>
      <c r="BF15" s="258"/>
      <c r="BG15" s="258"/>
      <c r="BH15" s="258"/>
      <c r="BI15" s="258"/>
      <c r="BJ15" s="258"/>
      <c r="BK15" s="258"/>
      <c r="BL15" s="259"/>
      <c r="BM15" s="257">
        <v>6672</v>
      </c>
      <c r="BN15" s="258"/>
      <c r="BO15" s="258"/>
      <c r="BP15" s="258"/>
      <c r="BQ15" s="258"/>
      <c r="BR15" s="258"/>
      <c r="BS15" s="258"/>
      <c r="BT15" s="258"/>
      <c r="BU15" s="259"/>
      <c r="BV15" s="257"/>
      <c r="BW15" s="258"/>
      <c r="BX15" s="258"/>
      <c r="BY15" s="258"/>
      <c r="BZ15" s="258"/>
      <c r="CA15" s="258"/>
      <c r="CB15" s="258"/>
      <c r="CC15" s="258"/>
      <c r="CD15" s="258"/>
      <c r="CE15" s="258"/>
      <c r="CF15" s="259"/>
      <c r="CG15" s="257">
        <f>Z15*(AL15+BV15)*12</f>
        <v>1120644</v>
      </c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9"/>
      <c r="CS15" s="257">
        <f t="shared" si="0"/>
        <v>1120644</v>
      </c>
      <c r="CT15" s="258"/>
      <c r="CU15" s="258"/>
      <c r="CV15" s="258"/>
      <c r="CW15" s="258"/>
      <c r="CX15" s="258"/>
      <c r="CY15" s="258"/>
      <c r="CZ15" s="258"/>
      <c r="DA15" s="258"/>
      <c r="DB15" s="258"/>
      <c r="DC15" s="259"/>
      <c r="DD15" s="257"/>
      <c r="DE15" s="258"/>
      <c r="DF15" s="258"/>
      <c r="DG15" s="258"/>
      <c r="DH15" s="258"/>
      <c r="DI15" s="258"/>
      <c r="DJ15" s="258"/>
      <c r="DK15" s="258"/>
      <c r="DL15" s="258"/>
      <c r="DM15" s="258"/>
      <c r="DN15" s="259"/>
      <c r="DO15" s="247"/>
      <c r="DP15" s="248"/>
      <c r="DQ15" s="248"/>
      <c r="DR15" s="248"/>
      <c r="DS15" s="248"/>
      <c r="DT15" s="248"/>
      <c r="DU15" s="248"/>
      <c r="DV15" s="249"/>
      <c r="DW15" s="257"/>
      <c r="DX15" s="258"/>
      <c r="DY15" s="258"/>
      <c r="DZ15" s="258"/>
      <c r="EA15" s="258"/>
      <c r="EB15" s="258"/>
      <c r="EC15" s="259"/>
      <c r="EK15" s="39"/>
      <c r="EL15" s="39"/>
      <c r="EM15" s="39"/>
      <c r="EN15" s="39"/>
      <c r="EO15" s="39"/>
    </row>
    <row r="16" spans="1:144" s="5" customFormat="1" ht="27" customHeight="1">
      <c r="A16" s="250" t="s">
        <v>43</v>
      </c>
      <c r="B16" s="251"/>
      <c r="C16" s="251"/>
      <c r="D16" s="251"/>
      <c r="E16" s="251"/>
      <c r="F16" s="252"/>
      <c r="G16" s="253" t="s">
        <v>44</v>
      </c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4"/>
      <c r="Z16" s="233">
        <v>10.5</v>
      </c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  <c r="AL16" s="227">
        <f>AU16+BM16</f>
        <v>16690.65325</v>
      </c>
      <c r="AM16" s="234"/>
      <c r="AN16" s="234"/>
      <c r="AO16" s="234"/>
      <c r="AP16" s="234"/>
      <c r="AQ16" s="234"/>
      <c r="AR16" s="234"/>
      <c r="AS16" s="234"/>
      <c r="AT16" s="235"/>
      <c r="AU16" s="257">
        <v>13363.72</v>
      </c>
      <c r="AV16" s="258"/>
      <c r="AW16" s="258"/>
      <c r="AX16" s="258"/>
      <c r="AY16" s="258"/>
      <c r="AZ16" s="258"/>
      <c r="BA16" s="258"/>
      <c r="BB16" s="258"/>
      <c r="BC16" s="259"/>
      <c r="BD16" s="257"/>
      <c r="BE16" s="258"/>
      <c r="BF16" s="258"/>
      <c r="BG16" s="258"/>
      <c r="BH16" s="258"/>
      <c r="BI16" s="258"/>
      <c r="BJ16" s="258"/>
      <c r="BK16" s="258"/>
      <c r="BL16" s="259"/>
      <c r="BM16" s="257">
        <v>3326.93325</v>
      </c>
      <c r="BN16" s="258"/>
      <c r="BO16" s="258"/>
      <c r="BP16" s="258"/>
      <c r="BQ16" s="258"/>
      <c r="BR16" s="258"/>
      <c r="BS16" s="258"/>
      <c r="BT16" s="258"/>
      <c r="BU16" s="259"/>
      <c r="BV16" s="257"/>
      <c r="BW16" s="258"/>
      <c r="BX16" s="258"/>
      <c r="BY16" s="258"/>
      <c r="BZ16" s="258"/>
      <c r="CA16" s="258"/>
      <c r="CB16" s="258"/>
      <c r="CC16" s="258"/>
      <c r="CD16" s="258"/>
      <c r="CE16" s="258"/>
      <c r="CF16" s="259"/>
      <c r="CG16" s="257">
        <f>Z16*(AL16+BV16)*12</f>
        <v>2103022.3095</v>
      </c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9"/>
      <c r="CS16" s="257">
        <f t="shared" si="0"/>
        <v>2009631.9095</v>
      </c>
      <c r="CT16" s="258"/>
      <c r="CU16" s="258"/>
      <c r="CV16" s="258"/>
      <c r="CW16" s="258"/>
      <c r="CX16" s="258"/>
      <c r="CY16" s="258"/>
      <c r="CZ16" s="258"/>
      <c r="DA16" s="258"/>
      <c r="DB16" s="258"/>
      <c r="DC16" s="259"/>
      <c r="DD16" s="257"/>
      <c r="DE16" s="258"/>
      <c r="DF16" s="258"/>
      <c r="DG16" s="258"/>
      <c r="DH16" s="258"/>
      <c r="DI16" s="258"/>
      <c r="DJ16" s="258"/>
      <c r="DK16" s="258"/>
      <c r="DL16" s="258"/>
      <c r="DM16" s="258"/>
      <c r="DN16" s="259"/>
      <c r="DO16" s="247">
        <f>93390.4</f>
        <v>93390.4</v>
      </c>
      <c r="DP16" s="248"/>
      <c r="DQ16" s="248"/>
      <c r="DR16" s="248"/>
      <c r="DS16" s="248"/>
      <c r="DT16" s="248"/>
      <c r="DU16" s="248"/>
      <c r="DV16" s="249"/>
      <c r="DW16" s="257"/>
      <c r="DX16" s="258"/>
      <c r="DY16" s="258"/>
      <c r="DZ16" s="258"/>
      <c r="EA16" s="258"/>
      <c r="EB16" s="258"/>
      <c r="EC16" s="259"/>
      <c r="EK16" s="6"/>
      <c r="EM16" s="6"/>
      <c r="EN16" s="39"/>
    </row>
    <row r="17" spans="1:143" s="5" customFormat="1" ht="159" customHeight="1">
      <c r="A17" s="250" t="s">
        <v>2</v>
      </c>
      <c r="B17" s="251"/>
      <c r="C17" s="251"/>
      <c r="D17" s="251"/>
      <c r="E17" s="251"/>
      <c r="F17" s="252"/>
      <c r="G17" s="200" t="s">
        <v>45</v>
      </c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1"/>
      <c r="Z17" s="233">
        <v>20</v>
      </c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227">
        <f>CG17/Z17</f>
        <v>2607.3765</v>
      </c>
      <c r="AM17" s="234"/>
      <c r="AN17" s="234"/>
      <c r="AO17" s="234"/>
      <c r="AP17" s="234"/>
      <c r="AQ17" s="234"/>
      <c r="AR17" s="234"/>
      <c r="AS17" s="234"/>
      <c r="AT17" s="235"/>
      <c r="AU17" s="233" t="s">
        <v>38</v>
      </c>
      <c r="AV17" s="234"/>
      <c r="AW17" s="234"/>
      <c r="AX17" s="234"/>
      <c r="AY17" s="234"/>
      <c r="AZ17" s="234"/>
      <c r="BA17" s="234"/>
      <c r="BB17" s="234"/>
      <c r="BC17" s="235"/>
      <c r="BD17" s="233" t="s">
        <v>38</v>
      </c>
      <c r="BE17" s="234"/>
      <c r="BF17" s="234"/>
      <c r="BG17" s="234"/>
      <c r="BH17" s="234"/>
      <c r="BI17" s="234"/>
      <c r="BJ17" s="234"/>
      <c r="BK17" s="234"/>
      <c r="BL17" s="235"/>
      <c r="BM17" s="233" t="s">
        <v>38</v>
      </c>
      <c r="BN17" s="234"/>
      <c r="BO17" s="234"/>
      <c r="BP17" s="234"/>
      <c r="BQ17" s="234"/>
      <c r="BR17" s="234"/>
      <c r="BS17" s="234"/>
      <c r="BT17" s="234"/>
      <c r="BU17" s="235"/>
      <c r="BV17" s="233" t="s">
        <v>38</v>
      </c>
      <c r="BW17" s="234"/>
      <c r="BX17" s="234"/>
      <c r="BY17" s="234"/>
      <c r="BZ17" s="234"/>
      <c r="CA17" s="234"/>
      <c r="CB17" s="234"/>
      <c r="CC17" s="234"/>
      <c r="CD17" s="234"/>
      <c r="CE17" s="234"/>
      <c r="CF17" s="235"/>
      <c r="CG17" s="254">
        <f>CS17</f>
        <v>52147.53</v>
      </c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6"/>
      <c r="CS17" s="247">
        <f>CS18+CS19</f>
        <v>52147.53</v>
      </c>
      <c r="CT17" s="248"/>
      <c r="CU17" s="248"/>
      <c r="CV17" s="248"/>
      <c r="CW17" s="248"/>
      <c r="CX17" s="248"/>
      <c r="CY17" s="248"/>
      <c r="CZ17" s="248"/>
      <c r="DA17" s="248"/>
      <c r="DB17" s="248"/>
      <c r="DC17" s="249"/>
      <c r="DD17" s="233"/>
      <c r="DE17" s="234"/>
      <c r="DF17" s="234"/>
      <c r="DG17" s="234"/>
      <c r="DH17" s="234"/>
      <c r="DI17" s="234"/>
      <c r="DJ17" s="234"/>
      <c r="DK17" s="234"/>
      <c r="DL17" s="234"/>
      <c r="DM17" s="234"/>
      <c r="DN17" s="235"/>
      <c r="DO17" s="233"/>
      <c r="DP17" s="234"/>
      <c r="DQ17" s="234"/>
      <c r="DR17" s="234"/>
      <c r="DS17" s="234"/>
      <c r="DT17" s="234"/>
      <c r="DU17" s="234"/>
      <c r="DV17" s="235"/>
      <c r="DW17" s="233"/>
      <c r="DX17" s="234"/>
      <c r="DY17" s="234"/>
      <c r="DZ17" s="234"/>
      <c r="EA17" s="234"/>
      <c r="EB17" s="234"/>
      <c r="EC17" s="235"/>
      <c r="EK17" s="6"/>
      <c r="EL17" s="6"/>
      <c r="EM17" s="6"/>
    </row>
    <row r="18" spans="1:133" s="5" customFormat="1" ht="63" customHeight="1">
      <c r="A18" s="250" t="s">
        <v>46</v>
      </c>
      <c r="B18" s="251"/>
      <c r="C18" s="251"/>
      <c r="D18" s="251"/>
      <c r="E18" s="251"/>
      <c r="F18" s="252"/>
      <c r="G18" s="253" t="s">
        <v>47</v>
      </c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4"/>
      <c r="Z18" s="233">
        <v>10</v>
      </c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254">
        <f>CS18/Z18</f>
        <v>2937.165</v>
      </c>
      <c r="AM18" s="255"/>
      <c r="AN18" s="255"/>
      <c r="AO18" s="255"/>
      <c r="AP18" s="255"/>
      <c r="AQ18" s="255"/>
      <c r="AR18" s="255"/>
      <c r="AS18" s="255"/>
      <c r="AT18" s="256"/>
      <c r="AU18" s="233" t="s">
        <v>38</v>
      </c>
      <c r="AV18" s="234"/>
      <c r="AW18" s="234"/>
      <c r="AX18" s="234"/>
      <c r="AY18" s="234"/>
      <c r="AZ18" s="234"/>
      <c r="BA18" s="234"/>
      <c r="BB18" s="234"/>
      <c r="BC18" s="235"/>
      <c r="BD18" s="233" t="s">
        <v>38</v>
      </c>
      <c r="BE18" s="234"/>
      <c r="BF18" s="234"/>
      <c r="BG18" s="234"/>
      <c r="BH18" s="234"/>
      <c r="BI18" s="234"/>
      <c r="BJ18" s="234"/>
      <c r="BK18" s="234"/>
      <c r="BL18" s="235"/>
      <c r="BM18" s="233" t="s">
        <v>38</v>
      </c>
      <c r="BN18" s="234"/>
      <c r="BO18" s="234"/>
      <c r="BP18" s="234"/>
      <c r="BQ18" s="234"/>
      <c r="BR18" s="234"/>
      <c r="BS18" s="234"/>
      <c r="BT18" s="234"/>
      <c r="BU18" s="235"/>
      <c r="BV18" s="233" t="s">
        <v>38</v>
      </c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54">
        <f>Z18*AL18</f>
        <v>29371.65</v>
      </c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6"/>
      <c r="CS18" s="247">
        <v>29371.65</v>
      </c>
      <c r="CT18" s="248"/>
      <c r="CU18" s="248"/>
      <c r="CV18" s="248"/>
      <c r="CW18" s="248"/>
      <c r="CX18" s="248"/>
      <c r="CY18" s="248"/>
      <c r="CZ18" s="248"/>
      <c r="DA18" s="248"/>
      <c r="DB18" s="248"/>
      <c r="DC18" s="249"/>
      <c r="DD18" s="233"/>
      <c r="DE18" s="234"/>
      <c r="DF18" s="234"/>
      <c r="DG18" s="234"/>
      <c r="DH18" s="234"/>
      <c r="DI18" s="234"/>
      <c r="DJ18" s="234"/>
      <c r="DK18" s="234"/>
      <c r="DL18" s="234"/>
      <c r="DM18" s="234"/>
      <c r="DN18" s="235"/>
      <c r="DO18" s="233"/>
      <c r="DP18" s="234"/>
      <c r="DQ18" s="234"/>
      <c r="DR18" s="234"/>
      <c r="DS18" s="234"/>
      <c r="DT18" s="234"/>
      <c r="DU18" s="234"/>
      <c r="DV18" s="235"/>
      <c r="DW18" s="233"/>
      <c r="DX18" s="234"/>
      <c r="DY18" s="234"/>
      <c r="DZ18" s="234"/>
      <c r="EA18" s="234"/>
      <c r="EB18" s="234"/>
      <c r="EC18" s="235"/>
    </row>
    <row r="19" spans="1:145" s="5" customFormat="1" ht="63" customHeight="1">
      <c r="A19" s="250" t="s">
        <v>48</v>
      </c>
      <c r="B19" s="251"/>
      <c r="C19" s="251"/>
      <c r="D19" s="251"/>
      <c r="E19" s="251"/>
      <c r="F19" s="252"/>
      <c r="G19" s="253" t="s">
        <v>49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4"/>
      <c r="Z19" s="233">
        <v>10</v>
      </c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5"/>
      <c r="AL19" s="254">
        <v>2277.588</v>
      </c>
      <c r="AM19" s="255"/>
      <c r="AN19" s="255"/>
      <c r="AO19" s="255"/>
      <c r="AP19" s="255"/>
      <c r="AQ19" s="255"/>
      <c r="AR19" s="255"/>
      <c r="AS19" s="255"/>
      <c r="AT19" s="256"/>
      <c r="AU19" s="233" t="s">
        <v>38</v>
      </c>
      <c r="AV19" s="234"/>
      <c r="AW19" s="234"/>
      <c r="AX19" s="234"/>
      <c r="AY19" s="234"/>
      <c r="AZ19" s="234"/>
      <c r="BA19" s="234"/>
      <c r="BB19" s="234"/>
      <c r="BC19" s="235"/>
      <c r="BD19" s="233" t="s">
        <v>38</v>
      </c>
      <c r="BE19" s="234"/>
      <c r="BF19" s="234"/>
      <c r="BG19" s="234"/>
      <c r="BH19" s="234"/>
      <c r="BI19" s="234"/>
      <c r="BJ19" s="234"/>
      <c r="BK19" s="234"/>
      <c r="BL19" s="235"/>
      <c r="BM19" s="233" t="s">
        <v>38</v>
      </c>
      <c r="BN19" s="234"/>
      <c r="BO19" s="234"/>
      <c r="BP19" s="234"/>
      <c r="BQ19" s="234"/>
      <c r="BR19" s="234"/>
      <c r="BS19" s="234"/>
      <c r="BT19" s="234"/>
      <c r="BU19" s="235"/>
      <c r="BV19" s="233" t="s">
        <v>38</v>
      </c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54">
        <f>Z19*AL19</f>
        <v>22775.88</v>
      </c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6"/>
      <c r="CS19" s="247">
        <f>CG19</f>
        <v>22775.88</v>
      </c>
      <c r="CT19" s="248"/>
      <c r="CU19" s="248"/>
      <c r="CV19" s="248"/>
      <c r="CW19" s="248"/>
      <c r="CX19" s="248"/>
      <c r="CY19" s="248"/>
      <c r="CZ19" s="248"/>
      <c r="DA19" s="248"/>
      <c r="DB19" s="248"/>
      <c r="DC19" s="249"/>
      <c r="DD19" s="233"/>
      <c r="DE19" s="234"/>
      <c r="DF19" s="234"/>
      <c r="DG19" s="234"/>
      <c r="DH19" s="234"/>
      <c r="DI19" s="234"/>
      <c r="DJ19" s="234"/>
      <c r="DK19" s="234"/>
      <c r="DL19" s="234"/>
      <c r="DM19" s="234"/>
      <c r="DN19" s="235"/>
      <c r="DO19" s="233"/>
      <c r="DP19" s="234"/>
      <c r="DQ19" s="234"/>
      <c r="DR19" s="234"/>
      <c r="DS19" s="234"/>
      <c r="DT19" s="234"/>
      <c r="DU19" s="234"/>
      <c r="DV19" s="235"/>
      <c r="DW19" s="233"/>
      <c r="DX19" s="234"/>
      <c r="DY19" s="234"/>
      <c r="DZ19" s="234"/>
      <c r="EA19" s="234"/>
      <c r="EB19" s="234"/>
      <c r="EC19" s="235"/>
      <c r="EO19" s="41"/>
    </row>
    <row r="20" spans="1:141" s="5" customFormat="1" ht="16.5" customHeight="1">
      <c r="A20" s="240" t="s">
        <v>50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4"/>
      <c r="AL20" s="233"/>
      <c r="AM20" s="234"/>
      <c r="AN20" s="234"/>
      <c r="AO20" s="234"/>
      <c r="AP20" s="234"/>
      <c r="AQ20" s="234"/>
      <c r="AR20" s="234"/>
      <c r="AS20" s="234"/>
      <c r="AT20" s="235"/>
      <c r="AU20" s="233" t="s">
        <v>38</v>
      </c>
      <c r="AV20" s="234"/>
      <c r="AW20" s="234"/>
      <c r="AX20" s="234"/>
      <c r="AY20" s="234"/>
      <c r="AZ20" s="234"/>
      <c r="BA20" s="234"/>
      <c r="BB20" s="234"/>
      <c r="BC20" s="235"/>
      <c r="BD20" s="233" t="s">
        <v>38</v>
      </c>
      <c r="BE20" s="234"/>
      <c r="BF20" s="234"/>
      <c r="BG20" s="234"/>
      <c r="BH20" s="234"/>
      <c r="BI20" s="234"/>
      <c r="BJ20" s="234"/>
      <c r="BK20" s="234"/>
      <c r="BL20" s="235"/>
      <c r="BM20" s="233" t="s">
        <v>38</v>
      </c>
      <c r="BN20" s="234"/>
      <c r="BO20" s="234"/>
      <c r="BP20" s="234"/>
      <c r="BQ20" s="234"/>
      <c r="BR20" s="234"/>
      <c r="BS20" s="234"/>
      <c r="BT20" s="234"/>
      <c r="BU20" s="235"/>
      <c r="BV20" s="233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46">
        <f>CG13+CG18</f>
        <v>31309911.229535997</v>
      </c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7"/>
      <c r="CS20" s="230">
        <f>CS13</f>
        <v>30397485.979535997</v>
      </c>
      <c r="CT20" s="236"/>
      <c r="CU20" s="236"/>
      <c r="CV20" s="236"/>
      <c r="CW20" s="236"/>
      <c r="CX20" s="236"/>
      <c r="CY20" s="236"/>
      <c r="CZ20" s="236"/>
      <c r="DA20" s="236"/>
      <c r="DB20" s="236"/>
      <c r="DC20" s="237"/>
      <c r="DD20" s="233"/>
      <c r="DE20" s="234"/>
      <c r="DF20" s="234"/>
      <c r="DG20" s="234"/>
      <c r="DH20" s="234"/>
      <c r="DI20" s="234"/>
      <c r="DJ20" s="234"/>
      <c r="DK20" s="234"/>
      <c r="DL20" s="234"/>
      <c r="DM20" s="234"/>
      <c r="DN20" s="235"/>
      <c r="DO20" s="245">
        <f>DO13</f>
        <v>883053.6</v>
      </c>
      <c r="DP20" s="234"/>
      <c r="DQ20" s="234"/>
      <c r="DR20" s="234"/>
      <c r="DS20" s="234"/>
      <c r="DT20" s="234"/>
      <c r="DU20" s="234"/>
      <c r="DV20" s="235"/>
      <c r="DW20" s="233"/>
      <c r="DX20" s="234"/>
      <c r="DY20" s="234"/>
      <c r="DZ20" s="234"/>
      <c r="EA20" s="234"/>
      <c r="EB20" s="234"/>
      <c r="EC20" s="235"/>
      <c r="EK20" s="6"/>
    </row>
    <row r="21" spans="1:141" s="5" customFormat="1" ht="16.5" customHeight="1">
      <c r="A21" s="240" t="s">
        <v>51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4"/>
      <c r="AL21" s="233"/>
      <c r="AM21" s="234"/>
      <c r="AN21" s="234"/>
      <c r="AO21" s="234"/>
      <c r="AP21" s="234"/>
      <c r="AQ21" s="234"/>
      <c r="AR21" s="234"/>
      <c r="AS21" s="234"/>
      <c r="AT21" s="235"/>
      <c r="AU21" s="233" t="s">
        <v>38</v>
      </c>
      <c r="AV21" s="234"/>
      <c r="AW21" s="234"/>
      <c r="AX21" s="234"/>
      <c r="AY21" s="234"/>
      <c r="AZ21" s="234"/>
      <c r="BA21" s="234"/>
      <c r="BB21" s="234"/>
      <c r="BC21" s="235"/>
      <c r="BD21" s="233" t="s">
        <v>38</v>
      </c>
      <c r="BE21" s="234"/>
      <c r="BF21" s="234"/>
      <c r="BG21" s="234"/>
      <c r="BH21" s="234"/>
      <c r="BI21" s="234"/>
      <c r="BJ21" s="234"/>
      <c r="BK21" s="234"/>
      <c r="BL21" s="235"/>
      <c r="BM21" s="233" t="s">
        <v>38</v>
      </c>
      <c r="BN21" s="234"/>
      <c r="BO21" s="234"/>
      <c r="BP21" s="234"/>
      <c r="BQ21" s="234"/>
      <c r="BR21" s="234"/>
      <c r="BS21" s="234"/>
      <c r="BT21" s="234"/>
      <c r="BU21" s="235"/>
      <c r="BV21" s="233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0">
        <f>CG14+CG15+CG16+CG19</f>
        <v>7847530.189499999</v>
      </c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7"/>
      <c r="CS21" s="230">
        <f>CS14+CS15+CS16</f>
        <v>7310883.9095</v>
      </c>
      <c r="CT21" s="236"/>
      <c r="CU21" s="236"/>
      <c r="CV21" s="236"/>
      <c r="CW21" s="236"/>
      <c r="CX21" s="236"/>
      <c r="CY21" s="236"/>
      <c r="CZ21" s="236"/>
      <c r="DA21" s="236"/>
      <c r="DB21" s="236"/>
      <c r="DC21" s="237"/>
      <c r="DD21" s="233"/>
      <c r="DE21" s="234"/>
      <c r="DF21" s="234"/>
      <c r="DG21" s="234"/>
      <c r="DH21" s="234"/>
      <c r="DI21" s="234"/>
      <c r="DJ21" s="234"/>
      <c r="DK21" s="234"/>
      <c r="DL21" s="234"/>
      <c r="DM21" s="234"/>
      <c r="DN21" s="235"/>
      <c r="DO21" s="227">
        <f>DO14+DO16</f>
        <v>513870.4</v>
      </c>
      <c r="DP21" s="234"/>
      <c r="DQ21" s="234"/>
      <c r="DR21" s="234"/>
      <c r="DS21" s="234"/>
      <c r="DT21" s="234"/>
      <c r="DU21" s="234"/>
      <c r="DV21" s="235"/>
      <c r="DW21" s="233"/>
      <c r="DX21" s="234"/>
      <c r="DY21" s="234"/>
      <c r="DZ21" s="234"/>
      <c r="EA21" s="234"/>
      <c r="EB21" s="234"/>
      <c r="EC21" s="235"/>
      <c r="EK21" s="6"/>
    </row>
    <row r="22" spans="1:133" s="5" customFormat="1" ht="16.5" customHeight="1">
      <c r="A22" s="240" t="s">
        <v>52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4"/>
      <c r="AL22" s="233"/>
      <c r="AM22" s="234"/>
      <c r="AN22" s="234"/>
      <c r="AO22" s="234"/>
      <c r="AP22" s="234"/>
      <c r="AQ22" s="234"/>
      <c r="AR22" s="234"/>
      <c r="AS22" s="234"/>
      <c r="AT22" s="235"/>
      <c r="AU22" s="233" t="s">
        <v>38</v>
      </c>
      <c r="AV22" s="234"/>
      <c r="AW22" s="234"/>
      <c r="AX22" s="234"/>
      <c r="AY22" s="234"/>
      <c r="AZ22" s="234"/>
      <c r="BA22" s="234"/>
      <c r="BB22" s="234"/>
      <c r="BC22" s="235"/>
      <c r="BD22" s="233" t="s">
        <v>38</v>
      </c>
      <c r="BE22" s="234"/>
      <c r="BF22" s="234"/>
      <c r="BG22" s="234"/>
      <c r="BH22" s="234"/>
      <c r="BI22" s="234"/>
      <c r="BJ22" s="234"/>
      <c r="BK22" s="234"/>
      <c r="BL22" s="235"/>
      <c r="BM22" s="233" t="s">
        <v>38</v>
      </c>
      <c r="BN22" s="234"/>
      <c r="BO22" s="234"/>
      <c r="BP22" s="234"/>
      <c r="BQ22" s="234"/>
      <c r="BR22" s="234"/>
      <c r="BS22" s="234"/>
      <c r="BT22" s="234"/>
      <c r="BU22" s="235"/>
      <c r="BV22" s="233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27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5"/>
      <c r="CS22" s="233"/>
      <c r="CT22" s="234"/>
      <c r="CU22" s="234"/>
      <c r="CV22" s="234"/>
      <c r="CW22" s="234"/>
      <c r="CX22" s="234"/>
      <c r="CY22" s="234"/>
      <c r="CZ22" s="234"/>
      <c r="DA22" s="234"/>
      <c r="DB22" s="234"/>
      <c r="DC22" s="235"/>
      <c r="DD22" s="233"/>
      <c r="DE22" s="234"/>
      <c r="DF22" s="234"/>
      <c r="DG22" s="234"/>
      <c r="DH22" s="234"/>
      <c r="DI22" s="234"/>
      <c r="DJ22" s="234"/>
      <c r="DK22" s="234"/>
      <c r="DL22" s="234"/>
      <c r="DM22" s="234"/>
      <c r="DN22" s="235"/>
      <c r="DO22" s="230">
        <f>DO20+DO21</f>
        <v>1396924</v>
      </c>
      <c r="DP22" s="236"/>
      <c r="DQ22" s="236"/>
      <c r="DR22" s="236"/>
      <c r="DS22" s="236"/>
      <c r="DT22" s="236"/>
      <c r="DU22" s="236"/>
      <c r="DV22" s="237"/>
      <c r="DW22" s="233"/>
      <c r="DX22" s="234"/>
      <c r="DY22" s="234"/>
      <c r="DZ22" s="234"/>
      <c r="EA22" s="234"/>
      <c r="EB22" s="234"/>
      <c r="EC22" s="235"/>
    </row>
    <row r="23" spans="1:133" s="5" customFormat="1" ht="16.5" customHeight="1">
      <c r="A23" s="240" t="s">
        <v>53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2"/>
      <c r="AL23" s="233"/>
      <c r="AM23" s="234"/>
      <c r="AN23" s="234"/>
      <c r="AO23" s="234"/>
      <c r="AP23" s="234"/>
      <c r="AQ23" s="234"/>
      <c r="AR23" s="234"/>
      <c r="AS23" s="234"/>
      <c r="AT23" s="235"/>
      <c r="AU23" s="233" t="s">
        <v>38</v>
      </c>
      <c r="AV23" s="234"/>
      <c r="AW23" s="234"/>
      <c r="AX23" s="234"/>
      <c r="AY23" s="234"/>
      <c r="AZ23" s="234"/>
      <c r="BA23" s="234"/>
      <c r="BB23" s="234"/>
      <c r="BC23" s="235"/>
      <c r="BD23" s="233" t="s">
        <v>38</v>
      </c>
      <c r="BE23" s="234"/>
      <c r="BF23" s="234"/>
      <c r="BG23" s="234"/>
      <c r="BH23" s="234"/>
      <c r="BI23" s="234"/>
      <c r="BJ23" s="234"/>
      <c r="BK23" s="234"/>
      <c r="BL23" s="235"/>
      <c r="BM23" s="233" t="s">
        <v>38</v>
      </c>
      <c r="BN23" s="234"/>
      <c r="BO23" s="234"/>
      <c r="BP23" s="234"/>
      <c r="BQ23" s="234"/>
      <c r="BR23" s="234"/>
      <c r="BS23" s="234"/>
      <c r="BT23" s="234"/>
      <c r="BU23" s="235"/>
      <c r="BV23" s="233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27">
        <f>CG20+CG21+CG22</f>
        <v>39157441.41903599</v>
      </c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9"/>
      <c r="CS23" s="230">
        <f>CS20+CS21+CS22</f>
        <v>37708369.889036</v>
      </c>
      <c r="CT23" s="231"/>
      <c r="CU23" s="231"/>
      <c r="CV23" s="231"/>
      <c r="CW23" s="231"/>
      <c r="CX23" s="231"/>
      <c r="CY23" s="231"/>
      <c r="CZ23" s="231"/>
      <c r="DA23" s="231"/>
      <c r="DB23" s="231"/>
      <c r="DC23" s="232"/>
      <c r="DD23" s="233"/>
      <c r="DE23" s="234"/>
      <c r="DF23" s="234"/>
      <c r="DG23" s="234"/>
      <c r="DH23" s="234"/>
      <c r="DI23" s="234"/>
      <c r="DJ23" s="234"/>
      <c r="DK23" s="234"/>
      <c r="DL23" s="234"/>
      <c r="DM23" s="234"/>
      <c r="DN23" s="235"/>
      <c r="DO23" s="233"/>
      <c r="DP23" s="234"/>
      <c r="DQ23" s="234"/>
      <c r="DR23" s="234"/>
      <c r="DS23" s="234"/>
      <c r="DT23" s="234"/>
      <c r="DU23" s="234"/>
      <c r="DV23" s="235"/>
      <c r="DW23" s="233"/>
      <c r="DX23" s="234"/>
      <c r="DY23" s="234"/>
      <c r="DZ23" s="234"/>
      <c r="EA23" s="234"/>
      <c r="EB23" s="234"/>
      <c r="EC23" s="235"/>
    </row>
    <row r="24" spans="1:133" s="5" customFormat="1" ht="16.5" customHeight="1">
      <c r="A24" s="240" t="s">
        <v>54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2"/>
      <c r="AL24" s="233"/>
      <c r="AM24" s="234"/>
      <c r="AN24" s="234"/>
      <c r="AO24" s="234"/>
      <c r="AP24" s="234"/>
      <c r="AQ24" s="234"/>
      <c r="AR24" s="234"/>
      <c r="AS24" s="234"/>
      <c r="AT24" s="235"/>
      <c r="AU24" s="233" t="s">
        <v>38</v>
      </c>
      <c r="AV24" s="234"/>
      <c r="AW24" s="234"/>
      <c r="AX24" s="234"/>
      <c r="AY24" s="234"/>
      <c r="AZ24" s="234"/>
      <c r="BA24" s="234"/>
      <c r="BB24" s="234"/>
      <c r="BC24" s="235"/>
      <c r="BD24" s="233" t="s">
        <v>38</v>
      </c>
      <c r="BE24" s="234"/>
      <c r="BF24" s="234"/>
      <c r="BG24" s="234"/>
      <c r="BH24" s="234"/>
      <c r="BI24" s="234"/>
      <c r="BJ24" s="234"/>
      <c r="BK24" s="234"/>
      <c r="BL24" s="235"/>
      <c r="BM24" s="233" t="s">
        <v>38</v>
      </c>
      <c r="BN24" s="234"/>
      <c r="BO24" s="234"/>
      <c r="BP24" s="234"/>
      <c r="BQ24" s="234"/>
      <c r="BR24" s="234"/>
      <c r="BS24" s="234"/>
      <c r="BT24" s="234"/>
      <c r="BU24" s="235"/>
      <c r="BV24" s="233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27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9"/>
      <c r="CS24" s="230">
        <f>CS17</f>
        <v>52147.53</v>
      </c>
      <c r="CT24" s="231"/>
      <c r="CU24" s="231"/>
      <c r="CV24" s="231"/>
      <c r="CW24" s="231"/>
      <c r="CX24" s="231"/>
      <c r="CY24" s="231"/>
      <c r="CZ24" s="231"/>
      <c r="DA24" s="231"/>
      <c r="DB24" s="231"/>
      <c r="DC24" s="232"/>
      <c r="DD24" s="233"/>
      <c r="DE24" s="234"/>
      <c r="DF24" s="234"/>
      <c r="DG24" s="234"/>
      <c r="DH24" s="234"/>
      <c r="DI24" s="234"/>
      <c r="DJ24" s="234"/>
      <c r="DK24" s="234"/>
      <c r="DL24" s="234"/>
      <c r="DM24" s="234"/>
      <c r="DN24" s="235"/>
      <c r="DO24" s="233"/>
      <c r="DP24" s="234"/>
      <c r="DQ24" s="234"/>
      <c r="DR24" s="234"/>
      <c r="DS24" s="234"/>
      <c r="DT24" s="234"/>
      <c r="DU24" s="234"/>
      <c r="DV24" s="235"/>
      <c r="DW24" s="233"/>
      <c r="DX24" s="234"/>
      <c r="DY24" s="234"/>
      <c r="DZ24" s="234"/>
      <c r="EA24" s="234"/>
      <c r="EB24" s="234"/>
      <c r="EC24" s="235"/>
    </row>
    <row r="25" spans="1:133" s="5" customFormat="1" ht="16.5" customHeight="1">
      <c r="A25" s="240" t="s">
        <v>53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2"/>
      <c r="AL25" s="233"/>
      <c r="AM25" s="234"/>
      <c r="AN25" s="234"/>
      <c r="AO25" s="234"/>
      <c r="AP25" s="234"/>
      <c r="AQ25" s="234"/>
      <c r="AR25" s="234"/>
      <c r="AS25" s="234"/>
      <c r="AT25" s="235"/>
      <c r="AU25" s="233" t="s">
        <v>38</v>
      </c>
      <c r="AV25" s="234"/>
      <c r="AW25" s="234"/>
      <c r="AX25" s="234"/>
      <c r="AY25" s="234"/>
      <c r="AZ25" s="234"/>
      <c r="BA25" s="234"/>
      <c r="BB25" s="234"/>
      <c r="BC25" s="235"/>
      <c r="BD25" s="233" t="s">
        <v>38</v>
      </c>
      <c r="BE25" s="234"/>
      <c r="BF25" s="234"/>
      <c r="BG25" s="234"/>
      <c r="BH25" s="234"/>
      <c r="BI25" s="234"/>
      <c r="BJ25" s="234"/>
      <c r="BK25" s="234"/>
      <c r="BL25" s="235"/>
      <c r="BM25" s="233" t="s">
        <v>38</v>
      </c>
      <c r="BN25" s="234"/>
      <c r="BO25" s="234"/>
      <c r="BP25" s="234"/>
      <c r="BQ25" s="234"/>
      <c r="BR25" s="234"/>
      <c r="BS25" s="234"/>
      <c r="BT25" s="234"/>
      <c r="BU25" s="235"/>
      <c r="BV25" s="233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27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9"/>
      <c r="CS25" s="230">
        <f>CS23+CS24</f>
        <v>37760517.419036</v>
      </c>
      <c r="CT25" s="231"/>
      <c r="CU25" s="231"/>
      <c r="CV25" s="231"/>
      <c r="CW25" s="231"/>
      <c r="CX25" s="231"/>
      <c r="CY25" s="231"/>
      <c r="CZ25" s="231"/>
      <c r="DA25" s="231"/>
      <c r="DB25" s="231"/>
      <c r="DC25" s="232"/>
      <c r="DD25" s="233"/>
      <c r="DE25" s="234"/>
      <c r="DF25" s="234"/>
      <c r="DG25" s="234"/>
      <c r="DH25" s="234"/>
      <c r="DI25" s="234"/>
      <c r="DJ25" s="234"/>
      <c r="DK25" s="234"/>
      <c r="DL25" s="234"/>
      <c r="DM25" s="234"/>
      <c r="DN25" s="235"/>
      <c r="DO25" s="230">
        <f>DO22</f>
        <v>1396924</v>
      </c>
      <c r="DP25" s="236"/>
      <c r="DQ25" s="236"/>
      <c r="DR25" s="236"/>
      <c r="DS25" s="236"/>
      <c r="DT25" s="236"/>
      <c r="DU25" s="236"/>
      <c r="DV25" s="237"/>
      <c r="DW25" s="233"/>
      <c r="DX25" s="234"/>
      <c r="DY25" s="234"/>
      <c r="DZ25" s="234"/>
      <c r="EA25" s="234"/>
      <c r="EB25" s="234"/>
      <c r="EC25" s="235"/>
    </row>
    <row r="26" spans="1:133" ht="15">
      <c r="A26" s="238" t="s">
        <v>55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</row>
  </sheetData>
  <mergeCells count="204">
    <mergeCell ref="CF1:EC1"/>
    <mergeCell ref="A3:EC3"/>
    <mergeCell ref="A5:AV5"/>
    <mergeCell ref="A8:F10"/>
    <mergeCell ref="G8:Y10"/>
    <mergeCell ref="Z8:AK10"/>
    <mergeCell ref="AL8:BU8"/>
    <mergeCell ref="BV8:CF10"/>
    <mergeCell ref="CG8:CR10"/>
    <mergeCell ref="CS8:EC8"/>
    <mergeCell ref="AL9:AT10"/>
    <mergeCell ref="AU9:BU9"/>
    <mergeCell ref="CS9:DC10"/>
    <mergeCell ref="DD9:DN10"/>
    <mergeCell ref="DO9:EC9"/>
    <mergeCell ref="AU10:BC10"/>
    <mergeCell ref="BD10:BL10"/>
    <mergeCell ref="BM10:BU10"/>
    <mergeCell ref="DO10:DV10"/>
    <mergeCell ref="DW10:EC10"/>
    <mergeCell ref="DW11:EC11"/>
    <mergeCell ref="A12:F12"/>
    <mergeCell ref="G12:Y12"/>
    <mergeCell ref="Z12:AK12"/>
    <mergeCell ref="AL12:AT12"/>
    <mergeCell ref="AU12:BC12"/>
    <mergeCell ref="BD12:BL12"/>
    <mergeCell ref="BM12:BU12"/>
    <mergeCell ref="BV12:CF12"/>
    <mergeCell ref="CG12:CR12"/>
    <mergeCell ref="BM11:BU11"/>
    <mergeCell ref="BV11:CF11"/>
    <mergeCell ref="CG11:CR11"/>
    <mergeCell ref="CS11:DC11"/>
    <mergeCell ref="DD11:DN11"/>
    <mergeCell ref="DO11:DV11"/>
    <mergeCell ref="A11:F11"/>
    <mergeCell ref="G11:Y11"/>
    <mergeCell ref="Z11:AK11"/>
    <mergeCell ref="AL11:AT11"/>
    <mergeCell ref="AU11:BC11"/>
    <mergeCell ref="BD11:BL11"/>
    <mergeCell ref="CS12:DC12"/>
    <mergeCell ref="DD12:DN12"/>
    <mergeCell ref="BD14:BL14"/>
    <mergeCell ref="BM14:BU14"/>
    <mergeCell ref="BV14:CF14"/>
    <mergeCell ref="CG14:CR14"/>
    <mergeCell ref="DO12:DV12"/>
    <mergeCell ref="DW12:EC12"/>
    <mergeCell ref="A13:F13"/>
    <mergeCell ref="G13:Y13"/>
    <mergeCell ref="Z13:AK13"/>
    <mergeCell ref="AL13:AT13"/>
    <mergeCell ref="AU13:BC13"/>
    <mergeCell ref="BD13:BL13"/>
    <mergeCell ref="DW13:EC13"/>
    <mergeCell ref="BM13:BU13"/>
    <mergeCell ref="BV13:CF13"/>
    <mergeCell ref="CG13:CR13"/>
    <mergeCell ref="CS13:DC13"/>
    <mergeCell ref="DD13:DN13"/>
    <mergeCell ref="DO13:DV13"/>
    <mergeCell ref="BV16:CF16"/>
    <mergeCell ref="CG16:CR16"/>
    <mergeCell ref="CS14:DC14"/>
    <mergeCell ref="DD14:DN14"/>
    <mergeCell ref="DO14:DV14"/>
    <mergeCell ref="DW14:EC14"/>
    <mergeCell ref="A15:F15"/>
    <mergeCell ref="G15:Y15"/>
    <mergeCell ref="Z15:AK15"/>
    <mergeCell ref="AL15:AT15"/>
    <mergeCell ref="AU15:BC15"/>
    <mergeCell ref="BD15:BL15"/>
    <mergeCell ref="DW15:EC15"/>
    <mergeCell ref="BM15:BU15"/>
    <mergeCell ref="BV15:CF15"/>
    <mergeCell ref="CG15:CR15"/>
    <mergeCell ref="CS15:DC15"/>
    <mergeCell ref="DD15:DN15"/>
    <mergeCell ref="DO15:DV15"/>
    <mergeCell ref="A14:F14"/>
    <mergeCell ref="G14:Y14"/>
    <mergeCell ref="Z14:AK14"/>
    <mergeCell ref="AL14:AT14"/>
    <mergeCell ref="AU14:BC14"/>
    <mergeCell ref="CS16:DC16"/>
    <mergeCell ref="DD16:DN16"/>
    <mergeCell ref="DO16:DV16"/>
    <mergeCell ref="DW16:EC16"/>
    <mergeCell ref="A17:F17"/>
    <mergeCell ref="G17:Y17"/>
    <mergeCell ref="Z17:AK17"/>
    <mergeCell ref="AL17:AT17"/>
    <mergeCell ref="AU17:BC17"/>
    <mergeCell ref="BD17:BL17"/>
    <mergeCell ref="DW17:EC17"/>
    <mergeCell ref="BM17:BU17"/>
    <mergeCell ref="BV17:CF17"/>
    <mergeCell ref="CG17:CR17"/>
    <mergeCell ref="CS17:DC17"/>
    <mergeCell ref="DD17:DN17"/>
    <mergeCell ref="DO17:DV17"/>
    <mergeCell ref="A16:F16"/>
    <mergeCell ref="G16:Y16"/>
    <mergeCell ref="Z16:AK16"/>
    <mergeCell ref="AL16:AT16"/>
    <mergeCell ref="AU16:BC16"/>
    <mergeCell ref="BD16:BL16"/>
    <mergeCell ref="BM16:BU16"/>
    <mergeCell ref="A18:F18"/>
    <mergeCell ref="G18:Y18"/>
    <mergeCell ref="Z18:AK18"/>
    <mergeCell ref="AL18:AT18"/>
    <mergeCell ref="AU18:BC18"/>
    <mergeCell ref="BD18:BL18"/>
    <mergeCell ref="BM18:BU18"/>
    <mergeCell ref="BV18:CF18"/>
    <mergeCell ref="CG18:CR18"/>
    <mergeCell ref="A19:F19"/>
    <mergeCell ref="G19:Y19"/>
    <mergeCell ref="Z19:AK19"/>
    <mergeCell ref="AL19:AT19"/>
    <mergeCell ref="AU19:BC19"/>
    <mergeCell ref="BD19:BL19"/>
    <mergeCell ref="DW19:EC19"/>
    <mergeCell ref="BM19:BU19"/>
    <mergeCell ref="BV19:CF19"/>
    <mergeCell ref="CG19:CR19"/>
    <mergeCell ref="CS19:DC19"/>
    <mergeCell ref="DD19:DN19"/>
    <mergeCell ref="DO19:DV19"/>
    <mergeCell ref="BM20:BU20"/>
    <mergeCell ref="BV20:CF20"/>
    <mergeCell ref="CG20:CR20"/>
    <mergeCell ref="CS20:DC20"/>
    <mergeCell ref="DD20:DN20"/>
    <mergeCell ref="CS18:DC18"/>
    <mergeCell ref="DD18:DN18"/>
    <mergeCell ref="DO18:DV18"/>
    <mergeCell ref="DW18:EC18"/>
    <mergeCell ref="A24:AK24"/>
    <mergeCell ref="AL24:AT24"/>
    <mergeCell ref="AU24:BC24"/>
    <mergeCell ref="BD24:BL24"/>
    <mergeCell ref="BM24:BU24"/>
    <mergeCell ref="BV24:CF24"/>
    <mergeCell ref="CG24:CR24"/>
    <mergeCell ref="DO20:DV20"/>
    <mergeCell ref="DW20:EC20"/>
    <mergeCell ref="A21:AK21"/>
    <mergeCell ref="AL21:AT21"/>
    <mergeCell ref="AU21:BC21"/>
    <mergeCell ref="BD21:BL21"/>
    <mergeCell ref="BM21:BU21"/>
    <mergeCell ref="BV21:CF21"/>
    <mergeCell ref="CG21:CR21"/>
    <mergeCell ref="CS21:DC21"/>
    <mergeCell ref="DD21:DN21"/>
    <mergeCell ref="DO21:DV21"/>
    <mergeCell ref="DW21:EC21"/>
    <mergeCell ref="A20:AK20"/>
    <mergeCell ref="AL20:AT20"/>
    <mergeCell ref="AU20:BC20"/>
    <mergeCell ref="BD20:BL20"/>
    <mergeCell ref="CS22:DC22"/>
    <mergeCell ref="DD22:DN22"/>
    <mergeCell ref="DO22:DV22"/>
    <mergeCell ref="DW22:EC22"/>
    <mergeCell ref="A23:AK23"/>
    <mergeCell ref="AL23:AT23"/>
    <mergeCell ref="AU23:BC23"/>
    <mergeCell ref="BD23:BL23"/>
    <mergeCell ref="BM23:BU23"/>
    <mergeCell ref="BV23:CF23"/>
    <mergeCell ref="A22:AK22"/>
    <mergeCell ref="AL22:AT22"/>
    <mergeCell ref="AU22:BC22"/>
    <mergeCell ref="BD22:BL22"/>
    <mergeCell ref="BM22:BU22"/>
    <mergeCell ref="BV22:CF22"/>
    <mergeCell ref="CG22:CR22"/>
    <mergeCell ref="CS24:DC24"/>
    <mergeCell ref="DD24:DN24"/>
    <mergeCell ref="DO24:DV24"/>
    <mergeCell ref="DW24:EC24"/>
    <mergeCell ref="CG23:CR23"/>
    <mergeCell ref="CS23:DC23"/>
    <mergeCell ref="DD23:DN23"/>
    <mergeCell ref="DO23:DV23"/>
    <mergeCell ref="DW23:EC23"/>
    <mergeCell ref="CG25:CR25"/>
    <mergeCell ref="CS25:DC25"/>
    <mergeCell ref="DD25:DN25"/>
    <mergeCell ref="DO25:DV25"/>
    <mergeCell ref="DW25:EC25"/>
    <mergeCell ref="A26:EC26"/>
    <mergeCell ref="A25:AK25"/>
    <mergeCell ref="AL25:AT25"/>
    <mergeCell ref="AU25:BC25"/>
    <mergeCell ref="BD25:BL25"/>
    <mergeCell ref="BM25:BU25"/>
    <mergeCell ref="BV25:CF25"/>
  </mergeCells>
  <printOptions/>
  <pageMargins left="0.5905511811023623" right="0.1968503937007874" top="0.7874015748031497" bottom="0.31496062992125984" header="0.1968503937007874" footer="0.1968503937007874"/>
  <pageSetup horizontalDpi="600" verticalDpi="600" orientation="landscape" paperSize="9" scale="89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G18"/>
  <sheetViews>
    <sheetView view="pageBreakPreview" zoomScaleSheetLayoutView="100" workbookViewId="0" topLeftCell="A1">
      <selection activeCell="BO28" sqref="BO28"/>
    </sheetView>
  </sheetViews>
  <sheetFormatPr defaultColWidth="0.85546875" defaultRowHeight="15"/>
  <cols>
    <col min="1" max="6" width="0.85546875" style="7" customWidth="1"/>
    <col min="7" max="7" width="2.421875" style="7" customWidth="1"/>
    <col min="8" max="124" width="0.85546875" style="7" customWidth="1"/>
    <col min="125" max="125" width="2.8515625" style="7" customWidth="1"/>
    <col min="126" max="134" width="0.85546875" style="7" customWidth="1"/>
    <col min="135" max="135" width="2.28125" style="7" customWidth="1"/>
    <col min="136" max="136" width="1.57421875" style="7" customWidth="1"/>
    <col min="137" max="262" width="0.85546875" style="7" customWidth="1"/>
    <col min="263" max="263" width="2.421875" style="7" customWidth="1"/>
    <col min="264" max="380" width="0.85546875" style="7" customWidth="1"/>
    <col min="381" max="381" width="2.8515625" style="7" customWidth="1"/>
    <col min="382" max="390" width="0.85546875" style="7" customWidth="1"/>
    <col min="391" max="391" width="2.28125" style="7" customWidth="1"/>
    <col min="392" max="392" width="1.57421875" style="7" customWidth="1"/>
    <col min="393" max="518" width="0.85546875" style="7" customWidth="1"/>
    <col min="519" max="519" width="2.421875" style="7" customWidth="1"/>
    <col min="520" max="636" width="0.85546875" style="7" customWidth="1"/>
    <col min="637" max="637" width="2.8515625" style="7" customWidth="1"/>
    <col min="638" max="646" width="0.85546875" style="7" customWidth="1"/>
    <col min="647" max="647" width="2.28125" style="7" customWidth="1"/>
    <col min="648" max="648" width="1.57421875" style="7" customWidth="1"/>
    <col min="649" max="774" width="0.85546875" style="7" customWidth="1"/>
    <col min="775" max="775" width="2.421875" style="7" customWidth="1"/>
    <col min="776" max="892" width="0.85546875" style="7" customWidth="1"/>
    <col min="893" max="893" width="2.8515625" style="7" customWidth="1"/>
    <col min="894" max="902" width="0.85546875" style="7" customWidth="1"/>
    <col min="903" max="903" width="2.28125" style="7" customWidth="1"/>
    <col min="904" max="904" width="1.57421875" style="7" customWidth="1"/>
    <col min="905" max="1030" width="0.85546875" style="7" customWidth="1"/>
    <col min="1031" max="1031" width="2.421875" style="7" customWidth="1"/>
    <col min="1032" max="1148" width="0.85546875" style="7" customWidth="1"/>
    <col min="1149" max="1149" width="2.8515625" style="7" customWidth="1"/>
    <col min="1150" max="1158" width="0.85546875" style="7" customWidth="1"/>
    <col min="1159" max="1159" width="2.28125" style="7" customWidth="1"/>
    <col min="1160" max="1160" width="1.57421875" style="7" customWidth="1"/>
    <col min="1161" max="1286" width="0.85546875" style="7" customWidth="1"/>
    <col min="1287" max="1287" width="2.421875" style="7" customWidth="1"/>
    <col min="1288" max="1404" width="0.85546875" style="7" customWidth="1"/>
    <col min="1405" max="1405" width="2.8515625" style="7" customWidth="1"/>
    <col min="1406" max="1414" width="0.85546875" style="7" customWidth="1"/>
    <col min="1415" max="1415" width="2.28125" style="7" customWidth="1"/>
    <col min="1416" max="1416" width="1.57421875" style="7" customWidth="1"/>
    <col min="1417" max="1542" width="0.85546875" style="7" customWidth="1"/>
    <col min="1543" max="1543" width="2.421875" style="7" customWidth="1"/>
    <col min="1544" max="1660" width="0.85546875" style="7" customWidth="1"/>
    <col min="1661" max="1661" width="2.8515625" style="7" customWidth="1"/>
    <col min="1662" max="1670" width="0.85546875" style="7" customWidth="1"/>
    <col min="1671" max="1671" width="2.28125" style="7" customWidth="1"/>
    <col min="1672" max="1672" width="1.57421875" style="7" customWidth="1"/>
    <col min="1673" max="1798" width="0.85546875" style="7" customWidth="1"/>
    <col min="1799" max="1799" width="2.421875" style="7" customWidth="1"/>
    <col min="1800" max="1916" width="0.85546875" style="7" customWidth="1"/>
    <col min="1917" max="1917" width="2.8515625" style="7" customWidth="1"/>
    <col min="1918" max="1926" width="0.85546875" style="7" customWidth="1"/>
    <col min="1927" max="1927" width="2.28125" style="7" customWidth="1"/>
    <col min="1928" max="1928" width="1.57421875" style="7" customWidth="1"/>
    <col min="1929" max="2054" width="0.85546875" style="7" customWidth="1"/>
    <col min="2055" max="2055" width="2.421875" style="7" customWidth="1"/>
    <col min="2056" max="2172" width="0.85546875" style="7" customWidth="1"/>
    <col min="2173" max="2173" width="2.8515625" style="7" customWidth="1"/>
    <col min="2174" max="2182" width="0.85546875" style="7" customWidth="1"/>
    <col min="2183" max="2183" width="2.28125" style="7" customWidth="1"/>
    <col min="2184" max="2184" width="1.57421875" style="7" customWidth="1"/>
    <col min="2185" max="2310" width="0.85546875" style="7" customWidth="1"/>
    <col min="2311" max="2311" width="2.421875" style="7" customWidth="1"/>
    <col min="2312" max="2428" width="0.85546875" style="7" customWidth="1"/>
    <col min="2429" max="2429" width="2.8515625" style="7" customWidth="1"/>
    <col min="2430" max="2438" width="0.85546875" style="7" customWidth="1"/>
    <col min="2439" max="2439" width="2.28125" style="7" customWidth="1"/>
    <col min="2440" max="2440" width="1.57421875" style="7" customWidth="1"/>
    <col min="2441" max="2566" width="0.85546875" style="7" customWidth="1"/>
    <col min="2567" max="2567" width="2.421875" style="7" customWidth="1"/>
    <col min="2568" max="2684" width="0.85546875" style="7" customWidth="1"/>
    <col min="2685" max="2685" width="2.8515625" style="7" customWidth="1"/>
    <col min="2686" max="2694" width="0.85546875" style="7" customWidth="1"/>
    <col min="2695" max="2695" width="2.28125" style="7" customWidth="1"/>
    <col min="2696" max="2696" width="1.57421875" style="7" customWidth="1"/>
    <col min="2697" max="2822" width="0.85546875" style="7" customWidth="1"/>
    <col min="2823" max="2823" width="2.421875" style="7" customWidth="1"/>
    <col min="2824" max="2940" width="0.85546875" style="7" customWidth="1"/>
    <col min="2941" max="2941" width="2.8515625" style="7" customWidth="1"/>
    <col min="2942" max="2950" width="0.85546875" style="7" customWidth="1"/>
    <col min="2951" max="2951" width="2.28125" style="7" customWidth="1"/>
    <col min="2952" max="2952" width="1.57421875" style="7" customWidth="1"/>
    <col min="2953" max="3078" width="0.85546875" style="7" customWidth="1"/>
    <col min="3079" max="3079" width="2.421875" style="7" customWidth="1"/>
    <col min="3080" max="3196" width="0.85546875" style="7" customWidth="1"/>
    <col min="3197" max="3197" width="2.8515625" style="7" customWidth="1"/>
    <col min="3198" max="3206" width="0.85546875" style="7" customWidth="1"/>
    <col min="3207" max="3207" width="2.28125" style="7" customWidth="1"/>
    <col min="3208" max="3208" width="1.57421875" style="7" customWidth="1"/>
    <col min="3209" max="3334" width="0.85546875" style="7" customWidth="1"/>
    <col min="3335" max="3335" width="2.421875" style="7" customWidth="1"/>
    <col min="3336" max="3452" width="0.85546875" style="7" customWidth="1"/>
    <col min="3453" max="3453" width="2.8515625" style="7" customWidth="1"/>
    <col min="3454" max="3462" width="0.85546875" style="7" customWidth="1"/>
    <col min="3463" max="3463" width="2.28125" style="7" customWidth="1"/>
    <col min="3464" max="3464" width="1.57421875" style="7" customWidth="1"/>
    <col min="3465" max="3590" width="0.85546875" style="7" customWidth="1"/>
    <col min="3591" max="3591" width="2.421875" style="7" customWidth="1"/>
    <col min="3592" max="3708" width="0.85546875" style="7" customWidth="1"/>
    <col min="3709" max="3709" width="2.8515625" style="7" customWidth="1"/>
    <col min="3710" max="3718" width="0.85546875" style="7" customWidth="1"/>
    <col min="3719" max="3719" width="2.28125" style="7" customWidth="1"/>
    <col min="3720" max="3720" width="1.57421875" style="7" customWidth="1"/>
    <col min="3721" max="3846" width="0.85546875" style="7" customWidth="1"/>
    <col min="3847" max="3847" width="2.421875" style="7" customWidth="1"/>
    <col min="3848" max="3964" width="0.85546875" style="7" customWidth="1"/>
    <col min="3965" max="3965" width="2.8515625" style="7" customWidth="1"/>
    <col min="3966" max="3974" width="0.85546875" style="7" customWidth="1"/>
    <col min="3975" max="3975" width="2.28125" style="7" customWidth="1"/>
    <col min="3976" max="3976" width="1.57421875" style="7" customWidth="1"/>
    <col min="3977" max="4102" width="0.85546875" style="7" customWidth="1"/>
    <col min="4103" max="4103" width="2.421875" style="7" customWidth="1"/>
    <col min="4104" max="4220" width="0.85546875" style="7" customWidth="1"/>
    <col min="4221" max="4221" width="2.8515625" style="7" customWidth="1"/>
    <col min="4222" max="4230" width="0.85546875" style="7" customWidth="1"/>
    <col min="4231" max="4231" width="2.28125" style="7" customWidth="1"/>
    <col min="4232" max="4232" width="1.57421875" style="7" customWidth="1"/>
    <col min="4233" max="4358" width="0.85546875" style="7" customWidth="1"/>
    <col min="4359" max="4359" width="2.421875" style="7" customWidth="1"/>
    <col min="4360" max="4476" width="0.85546875" style="7" customWidth="1"/>
    <col min="4477" max="4477" width="2.8515625" style="7" customWidth="1"/>
    <col min="4478" max="4486" width="0.85546875" style="7" customWidth="1"/>
    <col min="4487" max="4487" width="2.28125" style="7" customWidth="1"/>
    <col min="4488" max="4488" width="1.57421875" style="7" customWidth="1"/>
    <col min="4489" max="4614" width="0.85546875" style="7" customWidth="1"/>
    <col min="4615" max="4615" width="2.421875" style="7" customWidth="1"/>
    <col min="4616" max="4732" width="0.85546875" style="7" customWidth="1"/>
    <col min="4733" max="4733" width="2.8515625" style="7" customWidth="1"/>
    <col min="4734" max="4742" width="0.85546875" style="7" customWidth="1"/>
    <col min="4743" max="4743" width="2.28125" style="7" customWidth="1"/>
    <col min="4744" max="4744" width="1.57421875" style="7" customWidth="1"/>
    <col min="4745" max="4870" width="0.85546875" style="7" customWidth="1"/>
    <col min="4871" max="4871" width="2.421875" style="7" customWidth="1"/>
    <col min="4872" max="4988" width="0.85546875" style="7" customWidth="1"/>
    <col min="4989" max="4989" width="2.8515625" style="7" customWidth="1"/>
    <col min="4990" max="4998" width="0.85546875" style="7" customWidth="1"/>
    <col min="4999" max="4999" width="2.28125" style="7" customWidth="1"/>
    <col min="5000" max="5000" width="1.57421875" style="7" customWidth="1"/>
    <col min="5001" max="5126" width="0.85546875" style="7" customWidth="1"/>
    <col min="5127" max="5127" width="2.421875" style="7" customWidth="1"/>
    <col min="5128" max="5244" width="0.85546875" style="7" customWidth="1"/>
    <col min="5245" max="5245" width="2.8515625" style="7" customWidth="1"/>
    <col min="5246" max="5254" width="0.85546875" style="7" customWidth="1"/>
    <col min="5255" max="5255" width="2.28125" style="7" customWidth="1"/>
    <col min="5256" max="5256" width="1.57421875" style="7" customWidth="1"/>
    <col min="5257" max="5382" width="0.85546875" style="7" customWidth="1"/>
    <col min="5383" max="5383" width="2.421875" style="7" customWidth="1"/>
    <col min="5384" max="5500" width="0.85546875" style="7" customWidth="1"/>
    <col min="5501" max="5501" width="2.8515625" style="7" customWidth="1"/>
    <col min="5502" max="5510" width="0.85546875" style="7" customWidth="1"/>
    <col min="5511" max="5511" width="2.28125" style="7" customWidth="1"/>
    <col min="5512" max="5512" width="1.57421875" style="7" customWidth="1"/>
    <col min="5513" max="5638" width="0.85546875" style="7" customWidth="1"/>
    <col min="5639" max="5639" width="2.421875" style="7" customWidth="1"/>
    <col min="5640" max="5756" width="0.85546875" style="7" customWidth="1"/>
    <col min="5757" max="5757" width="2.8515625" style="7" customWidth="1"/>
    <col min="5758" max="5766" width="0.85546875" style="7" customWidth="1"/>
    <col min="5767" max="5767" width="2.28125" style="7" customWidth="1"/>
    <col min="5768" max="5768" width="1.57421875" style="7" customWidth="1"/>
    <col min="5769" max="5894" width="0.85546875" style="7" customWidth="1"/>
    <col min="5895" max="5895" width="2.421875" style="7" customWidth="1"/>
    <col min="5896" max="6012" width="0.85546875" style="7" customWidth="1"/>
    <col min="6013" max="6013" width="2.8515625" style="7" customWidth="1"/>
    <col min="6014" max="6022" width="0.85546875" style="7" customWidth="1"/>
    <col min="6023" max="6023" width="2.28125" style="7" customWidth="1"/>
    <col min="6024" max="6024" width="1.57421875" style="7" customWidth="1"/>
    <col min="6025" max="6150" width="0.85546875" style="7" customWidth="1"/>
    <col min="6151" max="6151" width="2.421875" style="7" customWidth="1"/>
    <col min="6152" max="6268" width="0.85546875" style="7" customWidth="1"/>
    <col min="6269" max="6269" width="2.8515625" style="7" customWidth="1"/>
    <col min="6270" max="6278" width="0.85546875" style="7" customWidth="1"/>
    <col min="6279" max="6279" width="2.28125" style="7" customWidth="1"/>
    <col min="6280" max="6280" width="1.57421875" style="7" customWidth="1"/>
    <col min="6281" max="6406" width="0.85546875" style="7" customWidth="1"/>
    <col min="6407" max="6407" width="2.421875" style="7" customWidth="1"/>
    <col min="6408" max="6524" width="0.85546875" style="7" customWidth="1"/>
    <col min="6525" max="6525" width="2.8515625" style="7" customWidth="1"/>
    <col min="6526" max="6534" width="0.85546875" style="7" customWidth="1"/>
    <col min="6535" max="6535" width="2.28125" style="7" customWidth="1"/>
    <col min="6536" max="6536" width="1.57421875" style="7" customWidth="1"/>
    <col min="6537" max="6662" width="0.85546875" style="7" customWidth="1"/>
    <col min="6663" max="6663" width="2.421875" style="7" customWidth="1"/>
    <col min="6664" max="6780" width="0.85546875" style="7" customWidth="1"/>
    <col min="6781" max="6781" width="2.8515625" style="7" customWidth="1"/>
    <col min="6782" max="6790" width="0.85546875" style="7" customWidth="1"/>
    <col min="6791" max="6791" width="2.28125" style="7" customWidth="1"/>
    <col min="6792" max="6792" width="1.57421875" style="7" customWidth="1"/>
    <col min="6793" max="6918" width="0.85546875" style="7" customWidth="1"/>
    <col min="6919" max="6919" width="2.421875" style="7" customWidth="1"/>
    <col min="6920" max="7036" width="0.85546875" style="7" customWidth="1"/>
    <col min="7037" max="7037" width="2.8515625" style="7" customWidth="1"/>
    <col min="7038" max="7046" width="0.85546875" style="7" customWidth="1"/>
    <col min="7047" max="7047" width="2.28125" style="7" customWidth="1"/>
    <col min="7048" max="7048" width="1.57421875" style="7" customWidth="1"/>
    <col min="7049" max="7174" width="0.85546875" style="7" customWidth="1"/>
    <col min="7175" max="7175" width="2.421875" style="7" customWidth="1"/>
    <col min="7176" max="7292" width="0.85546875" style="7" customWidth="1"/>
    <col min="7293" max="7293" width="2.8515625" style="7" customWidth="1"/>
    <col min="7294" max="7302" width="0.85546875" style="7" customWidth="1"/>
    <col min="7303" max="7303" width="2.28125" style="7" customWidth="1"/>
    <col min="7304" max="7304" width="1.57421875" style="7" customWidth="1"/>
    <col min="7305" max="7430" width="0.85546875" style="7" customWidth="1"/>
    <col min="7431" max="7431" width="2.421875" style="7" customWidth="1"/>
    <col min="7432" max="7548" width="0.85546875" style="7" customWidth="1"/>
    <col min="7549" max="7549" width="2.8515625" style="7" customWidth="1"/>
    <col min="7550" max="7558" width="0.85546875" style="7" customWidth="1"/>
    <col min="7559" max="7559" width="2.28125" style="7" customWidth="1"/>
    <col min="7560" max="7560" width="1.57421875" style="7" customWidth="1"/>
    <col min="7561" max="7686" width="0.85546875" style="7" customWidth="1"/>
    <col min="7687" max="7687" width="2.421875" style="7" customWidth="1"/>
    <col min="7688" max="7804" width="0.85546875" style="7" customWidth="1"/>
    <col min="7805" max="7805" width="2.8515625" style="7" customWidth="1"/>
    <col min="7806" max="7814" width="0.85546875" style="7" customWidth="1"/>
    <col min="7815" max="7815" width="2.28125" style="7" customWidth="1"/>
    <col min="7816" max="7816" width="1.57421875" style="7" customWidth="1"/>
    <col min="7817" max="7942" width="0.85546875" style="7" customWidth="1"/>
    <col min="7943" max="7943" width="2.421875" style="7" customWidth="1"/>
    <col min="7944" max="8060" width="0.85546875" style="7" customWidth="1"/>
    <col min="8061" max="8061" width="2.8515625" style="7" customWidth="1"/>
    <col min="8062" max="8070" width="0.85546875" style="7" customWidth="1"/>
    <col min="8071" max="8071" width="2.28125" style="7" customWidth="1"/>
    <col min="8072" max="8072" width="1.57421875" style="7" customWidth="1"/>
    <col min="8073" max="8198" width="0.85546875" style="7" customWidth="1"/>
    <col min="8199" max="8199" width="2.421875" style="7" customWidth="1"/>
    <col min="8200" max="8316" width="0.85546875" style="7" customWidth="1"/>
    <col min="8317" max="8317" width="2.8515625" style="7" customWidth="1"/>
    <col min="8318" max="8326" width="0.85546875" style="7" customWidth="1"/>
    <col min="8327" max="8327" width="2.28125" style="7" customWidth="1"/>
    <col min="8328" max="8328" width="1.57421875" style="7" customWidth="1"/>
    <col min="8329" max="8454" width="0.85546875" style="7" customWidth="1"/>
    <col min="8455" max="8455" width="2.421875" style="7" customWidth="1"/>
    <col min="8456" max="8572" width="0.85546875" style="7" customWidth="1"/>
    <col min="8573" max="8573" width="2.8515625" style="7" customWidth="1"/>
    <col min="8574" max="8582" width="0.85546875" style="7" customWidth="1"/>
    <col min="8583" max="8583" width="2.28125" style="7" customWidth="1"/>
    <col min="8584" max="8584" width="1.57421875" style="7" customWidth="1"/>
    <col min="8585" max="8710" width="0.85546875" style="7" customWidth="1"/>
    <col min="8711" max="8711" width="2.421875" style="7" customWidth="1"/>
    <col min="8712" max="8828" width="0.85546875" style="7" customWidth="1"/>
    <col min="8829" max="8829" width="2.8515625" style="7" customWidth="1"/>
    <col min="8830" max="8838" width="0.85546875" style="7" customWidth="1"/>
    <col min="8839" max="8839" width="2.28125" style="7" customWidth="1"/>
    <col min="8840" max="8840" width="1.57421875" style="7" customWidth="1"/>
    <col min="8841" max="8966" width="0.85546875" style="7" customWidth="1"/>
    <col min="8967" max="8967" width="2.421875" style="7" customWidth="1"/>
    <col min="8968" max="9084" width="0.85546875" style="7" customWidth="1"/>
    <col min="9085" max="9085" width="2.8515625" style="7" customWidth="1"/>
    <col min="9086" max="9094" width="0.85546875" style="7" customWidth="1"/>
    <col min="9095" max="9095" width="2.28125" style="7" customWidth="1"/>
    <col min="9096" max="9096" width="1.57421875" style="7" customWidth="1"/>
    <col min="9097" max="9222" width="0.85546875" style="7" customWidth="1"/>
    <col min="9223" max="9223" width="2.421875" style="7" customWidth="1"/>
    <col min="9224" max="9340" width="0.85546875" style="7" customWidth="1"/>
    <col min="9341" max="9341" width="2.8515625" style="7" customWidth="1"/>
    <col min="9342" max="9350" width="0.85546875" style="7" customWidth="1"/>
    <col min="9351" max="9351" width="2.28125" style="7" customWidth="1"/>
    <col min="9352" max="9352" width="1.57421875" style="7" customWidth="1"/>
    <col min="9353" max="9478" width="0.85546875" style="7" customWidth="1"/>
    <col min="9479" max="9479" width="2.421875" style="7" customWidth="1"/>
    <col min="9480" max="9596" width="0.85546875" style="7" customWidth="1"/>
    <col min="9597" max="9597" width="2.8515625" style="7" customWidth="1"/>
    <col min="9598" max="9606" width="0.85546875" style="7" customWidth="1"/>
    <col min="9607" max="9607" width="2.28125" style="7" customWidth="1"/>
    <col min="9608" max="9608" width="1.57421875" style="7" customWidth="1"/>
    <col min="9609" max="9734" width="0.85546875" style="7" customWidth="1"/>
    <col min="9735" max="9735" width="2.421875" style="7" customWidth="1"/>
    <col min="9736" max="9852" width="0.85546875" style="7" customWidth="1"/>
    <col min="9853" max="9853" width="2.8515625" style="7" customWidth="1"/>
    <col min="9854" max="9862" width="0.85546875" style="7" customWidth="1"/>
    <col min="9863" max="9863" width="2.28125" style="7" customWidth="1"/>
    <col min="9864" max="9864" width="1.57421875" style="7" customWidth="1"/>
    <col min="9865" max="9990" width="0.85546875" style="7" customWidth="1"/>
    <col min="9991" max="9991" width="2.421875" style="7" customWidth="1"/>
    <col min="9992" max="10108" width="0.85546875" style="7" customWidth="1"/>
    <col min="10109" max="10109" width="2.8515625" style="7" customWidth="1"/>
    <col min="10110" max="10118" width="0.85546875" style="7" customWidth="1"/>
    <col min="10119" max="10119" width="2.28125" style="7" customWidth="1"/>
    <col min="10120" max="10120" width="1.57421875" style="7" customWidth="1"/>
    <col min="10121" max="10246" width="0.85546875" style="7" customWidth="1"/>
    <col min="10247" max="10247" width="2.421875" style="7" customWidth="1"/>
    <col min="10248" max="10364" width="0.85546875" style="7" customWidth="1"/>
    <col min="10365" max="10365" width="2.8515625" style="7" customWidth="1"/>
    <col min="10366" max="10374" width="0.85546875" style="7" customWidth="1"/>
    <col min="10375" max="10375" width="2.28125" style="7" customWidth="1"/>
    <col min="10376" max="10376" width="1.57421875" style="7" customWidth="1"/>
    <col min="10377" max="10502" width="0.85546875" style="7" customWidth="1"/>
    <col min="10503" max="10503" width="2.421875" style="7" customWidth="1"/>
    <col min="10504" max="10620" width="0.85546875" style="7" customWidth="1"/>
    <col min="10621" max="10621" width="2.8515625" style="7" customWidth="1"/>
    <col min="10622" max="10630" width="0.85546875" style="7" customWidth="1"/>
    <col min="10631" max="10631" width="2.28125" style="7" customWidth="1"/>
    <col min="10632" max="10632" width="1.57421875" style="7" customWidth="1"/>
    <col min="10633" max="10758" width="0.85546875" style="7" customWidth="1"/>
    <col min="10759" max="10759" width="2.421875" style="7" customWidth="1"/>
    <col min="10760" max="10876" width="0.85546875" style="7" customWidth="1"/>
    <col min="10877" max="10877" width="2.8515625" style="7" customWidth="1"/>
    <col min="10878" max="10886" width="0.85546875" style="7" customWidth="1"/>
    <col min="10887" max="10887" width="2.28125" style="7" customWidth="1"/>
    <col min="10888" max="10888" width="1.57421875" style="7" customWidth="1"/>
    <col min="10889" max="11014" width="0.85546875" style="7" customWidth="1"/>
    <col min="11015" max="11015" width="2.421875" style="7" customWidth="1"/>
    <col min="11016" max="11132" width="0.85546875" style="7" customWidth="1"/>
    <col min="11133" max="11133" width="2.8515625" style="7" customWidth="1"/>
    <col min="11134" max="11142" width="0.85546875" style="7" customWidth="1"/>
    <col min="11143" max="11143" width="2.28125" style="7" customWidth="1"/>
    <col min="11144" max="11144" width="1.57421875" style="7" customWidth="1"/>
    <col min="11145" max="11270" width="0.85546875" style="7" customWidth="1"/>
    <col min="11271" max="11271" width="2.421875" style="7" customWidth="1"/>
    <col min="11272" max="11388" width="0.85546875" style="7" customWidth="1"/>
    <col min="11389" max="11389" width="2.8515625" style="7" customWidth="1"/>
    <col min="11390" max="11398" width="0.85546875" style="7" customWidth="1"/>
    <col min="11399" max="11399" width="2.28125" style="7" customWidth="1"/>
    <col min="11400" max="11400" width="1.57421875" style="7" customWidth="1"/>
    <col min="11401" max="11526" width="0.85546875" style="7" customWidth="1"/>
    <col min="11527" max="11527" width="2.421875" style="7" customWidth="1"/>
    <col min="11528" max="11644" width="0.85546875" style="7" customWidth="1"/>
    <col min="11645" max="11645" width="2.8515625" style="7" customWidth="1"/>
    <col min="11646" max="11654" width="0.85546875" style="7" customWidth="1"/>
    <col min="11655" max="11655" width="2.28125" style="7" customWidth="1"/>
    <col min="11656" max="11656" width="1.57421875" style="7" customWidth="1"/>
    <col min="11657" max="11782" width="0.85546875" style="7" customWidth="1"/>
    <col min="11783" max="11783" width="2.421875" style="7" customWidth="1"/>
    <col min="11784" max="11900" width="0.85546875" style="7" customWidth="1"/>
    <col min="11901" max="11901" width="2.8515625" style="7" customWidth="1"/>
    <col min="11902" max="11910" width="0.85546875" style="7" customWidth="1"/>
    <col min="11911" max="11911" width="2.28125" style="7" customWidth="1"/>
    <col min="11912" max="11912" width="1.57421875" style="7" customWidth="1"/>
    <col min="11913" max="12038" width="0.85546875" style="7" customWidth="1"/>
    <col min="12039" max="12039" width="2.421875" style="7" customWidth="1"/>
    <col min="12040" max="12156" width="0.85546875" style="7" customWidth="1"/>
    <col min="12157" max="12157" width="2.8515625" style="7" customWidth="1"/>
    <col min="12158" max="12166" width="0.85546875" style="7" customWidth="1"/>
    <col min="12167" max="12167" width="2.28125" style="7" customWidth="1"/>
    <col min="12168" max="12168" width="1.57421875" style="7" customWidth="1"/>
    <col min="12169" max="12294" width="0.85546875" style="7" customWidth="1"/>
    <col min="12295" max="12295" width="2.421875" style="7" customWidth="1"/>
    <col min="12296" max="12412" width="0.85546875" style="7" customWidth="1"/>
    <col min="12413" max="12413" width="2.8515625" style="7" customWidth="1"/>
    <col min="12414" max="12422" width="0.85546875" style="7" customWidth="1"/>
    <col min="12423" max="12423" width="2.28125" style="7" customWidth="1"/>
    <col min="12424" max="12424" width="1.57421875" style="7" customWidth="1"/>
    <col min="12425" max="12550" width="0.85546875" style="7" customWidth="1"/>
    <col min="12551" max="12551" width="2.421875" style="7" customWidth="1"/>
    <col min="12552" max="12668" width="0.85546875" style="7" customWidth="1"/>
    <col min="12669" max="12669" width="2.8515625" style="7" customWidth="1"/>
    <col min="12670" max="12678" width="0.85546875" style="7" customWidth="1"/>
    <col min="12679" max="12679" width="2.28125" style="7" customWidth="1"/>
    <col min="12680" max="12680" width="1.57421875" style="7" customWidth="1"/>
    <col min="12681" max="12806" width="0.85546875" style="7" customWidth="1"/>
    <col min="12807" max="12807" width="2.421875" style="7" customWidth="1"/>
    <col min="12808" max="12924" width="0.85546875" style="7" customWidth="1"/>
    <col min="12925" max="12925" width="2.8515625" style="7" customWidth="1"/>
    <col min="12926" max="12934" width="0.85546875" style="7" customWidth="1"/>
    <col min="12935" max="12935" width="2.28125" style="7" customWidth="1"/>
    <col min="12936" max="12936" width="1.57421875" style="7" customWidth="1"/>
    <col min="12937" max="13062" width="0.85546875" style="7" customWidth="1"/>
    <col min="13063" max="13063" width="2.421875" style="7" customWidth="1"/>
    <col min="13064" max="13180" width="0.85546875" style="7" customWidth="1"/>
    <col min="13181" max="13181" width="2.8515625" style="7" customWidth="1"/>
    <col min="13182" max="13190" width="0.85546875" style="7" customWidth="1"/>
    <col min="13191" max="13191" width="2.28125" style="7" customWidth="1"/>
    <col min="13192" max="13192" width="1.57421875" style="7" customWidth="1"/>
    <col min="13193" max="13318" width="0.85546875" style="7" customWidth="1"/>
    <col min="13319" max="13319" width="2.421875" style="7" customWidth="1"/>
    <col min="13320" max="13436" width="0.85546875" style="7" customWidth="1"/>
    <col min="13437" max="13437" width="2.8515625" style="7" customWidth="1"/>
    <col min="13438" max="13446" width="0.85546875" style="7" customWidth="1"/>
    <col min="13447" max="13447" width="2.28125" style="7" customWidth="1"/>
    <col min="13448" max="13448" width="1.57421875" style="7" customWidth="1"/>
    <col min="13449" max="13574" width="0.85546875" style="7" customWidth="1"/>
    <col min="13575" max="13575" width="2.421875" style="7" customWidth="1"/>
    <col min="13576" max="13692" width="0.85546875" style="7" customWidth="1"/>
    <col min="13693" max="13693" width="2.8515625" style="7" customWidth="1"/>
    <col min="13694" max="13702" width="0.85546875" style="7" customWidth="1"/>
    <col min="13703" max="13703" width="2.28125" style="7" customWidth="1"/>
    <col min="13704" max="13704" width="1.57421875" style="7" customWidth="1"/>
    <col min="13705" max="13830" width="0.85546875" style="7" customWidth="1"/>
    <col min="13831" max="13831" width="2.421875" style="7" customWidth="1"/>
    <col min="13832" max="13948" width="0.85546875" style="7" customWidth="1"/>
    <col min="13949" max="13949" width="2.8515625" style="7" customWidth="1"/>
    <col min="13950" max="13958" width="0.85546875" style="7" customWidth="1"/>
    <col min="13959" max="13959" width="2.28125" style="7" customWidth="1"/>
    <col min="13960" max="13960" width="1.57421875" style="7" customWidth="1"/>
    <col min="13961" max="14086" width="0.85546875" style="7" customWidth="1"/>
    <col min="14087" max="14087" width="2.421875" style="7" customWidth="1"/>
    <col min="14088" max="14204" width="0.85546875" style="7" customWidth="1"/>
    <col min="14205" max="14205" width="2.8515625" style="7" customWidth="1"/>
    <col min="14206" max="14214" width="0.85546875" style="7" customWidth="1"/>
    <col min="14215" max="14215" width="2.28125" style="7" customWidth="1"/>
    <col min="14216" max="14216" width="1.57421875" style="7" customWidth="1"/>
    <col min="14217" max="14342" width="0.85546875" style="7" customWidth="1"/>
    <col min="14343" max="14343" width="2.421875" style="7" customWidth="1"/>
    <col min="14344" max="14460" width="0.85546875" style="7" customWidth="1"/>
    <col min="14461" max="14461" width="2.8515625" style="7" customWidth="1"/>
    <col min="14462" max="14470" width="0.85546875" style="7" customWidth="1"/>
    <col min="14471" max="14471" width="2.28125" style="7" customWidth="1"/>
    <col min="14472" max="14472" width="1.57421875" style="7" customWidth="1"/>
    <col min="14473" max="14598" width="0.85546875" style="7" customWidth="1"/>
    <col min="14599" max="14599" width="2.421875" style="7" customWidth="1"/>
    <col min="14600" max="14716" width="0.85546875" style="7" customWidth="1"/>
    <col min="14717" max="14717" width="2.8515625" style="7" customWidth="1"/>
    <col min="14718" max="14726" width="0.85546875" style="7" customWidth="1"/>
    <col min="14727" max="14727" width="2.28125" style="7" customWidth="1"/>
    <col min="14728" max="14728" width="1.57421875" style="7" customWidth="1"/>
    <col min="14729" max="14854" width="0.85546875" style="7" customWidth="1"/>
    <col min="14855" max="14855" width="2.421875" style="7" customWidth="1"/>
    <col min="14856" max="14972" width="0.85546875" style="7" customWidth="1"/>
    <col min="14973" max="14973" width="2.8515625" style="7" customWidth="1"/>
    <col min="14974" max="14982" width="0.85546875" style="7" customWidth="1"/>
    <col min="14983" max="14983" width="2.28125" style="7" customWidth="1"/>
    <col min="14984" max="14984" width="1.57421875" style="7" customWidth="1"/>
    <col min="14985" max="15110" width="0.85546875" style="7" customWidth="1"/>
    <col min="15111" max="15111" width="2.421875" style="7" customWidth="1"/>
    <col min="15112" max="15228" width="0.85546875" style="7" customWidth="1"/>
    <col min="15229" max="15229" width="2.8515625" style="7" customWidth="1"/>
    <col min="15230" max="15238" width="0.85546875" style="7" customWidth="1"/>
    <col min="15239" max="15239" width="2.28125" style="7" customWidth="1"/>
    <col min="15240" max="15240" width="1.57421875" style="7" customWidth="1"/>
    <col min="15241" max="15366" width="0.85546875" style="7" customWidth="1"/>
    <col min="15367" max="15367" width="2.421875" style="7" customWidth="1"/>
    <col min="15368" max="15484" width="0.85546875" style="7" customWidth="1"/>
    <col min="15485" max="15485" width="2.8515625" style="7" customWidth="1"/>
    <col min="15486" max="15494" width="0.85546875" style="7" customWidth="1"/>
    <col min="15495" max="15495" width="2.28125" style="7" customWidth="1"/>
    <col min="15496" max="15496" width="1.57421875" style="7" customWidth="1"/>
    <col min="15497" max="15622" width="0.85546875" style="7" customWidth="1"/>
    <col min="15623" max="15623" width="2.421875" style="7" customWidth="1"/>
    <col min="15624" max="15740" width="0.85546875" style="7" customWidth="1"/>
    <col min="15741" max="15741" width="2.8515625" style="7" customWidth="1"/>
    <col min="15742" max="15750" width="0.85546875" style="7" customWidth="1"/>
    <col min="15751" max="15751" width="2.28125" style="7" customWidth="1"/>
    <col min="15752" max="15752" width="1.57421875" style="7" customWidth="1"/>
    <col min="15753" max="15878" width="0.85546875" style="7" customWidth="1"/>
    <col min="15879" max="15879" width="2.421875" style="7" customWidth="1"/>
    <col min="15880" max="15996" width="0.85546875" style="7" customWidth="1"/>
    <col min="15997" max="15997" width="2.8515625" style="7" customWidth="1"/>
    <col min="15998" max="16006" width="0.85546875" style="7" customWidth="1"/>
    <col min="16007" max="16007" width="2.28125" style="7" customWidth="1"/>
    <col min="16008" max="16008" width="1.57421875" style="7" customWidth="1"/>
    <col min="16009" max="16134" width="0.85546875" style="7" customWidth="1"/>
    <col min="16135" max="16135" width="2.421875" style="7" customWidth="1"/>
    <col min="16136" max="16252" width="0.85546875" style="7" customWidth="1"/>
    <col min="16253" max="16253" width="2.8515625" style="7" customWidth="1"/>
    <col min="16254" max="16262" width="0.85546875" style="7" customWidth="1"/>
    <col min="16263" max="16263" width="2.28125" style="7" customWidth="1"/>
    <col min="16264" max="16264" width="1.57421875" style="7" customWidth="1"/>
    <col min="16265" max="16384" width="0.85546875" style="7" customWidth="1"/>
  </cols>
  <sheetData>
    <row r="1" spans="1:137" ht="15">
      <c r="A1" s="293" t="s">
        <v>56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  <c r="EE1" s="294"/>
      <c r="EF1" s="294"/>
      <c r="EG1" s="294"/>
    </row>
    <row r="2" ht="12.75" customHeight="1"/>
    <row r="3" spans="1:137" s="8" customFormat="1" ht="21.75" customHeight="1">
      <c r="A3" s="286" t="s">
        <v>9</v>
      </c>
      <c r="B3" s="295"/>
      <c r="C3" s="295"/>
      <c r="D3" s="295"/>
      <c r="E3" s="295"/>
      <c r="F3" s="296"/>
      <c r="G3" s="286" t="s">
        <v>57</v>
      </c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286" t="s">
        <v>58</v>
      </c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73"/>
      <c r="AP3" s="286" t="s">
        <v>59</v>
      </c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6"/>
      <c r="BC3" s="286" t="s">
        <v>60</v>
      </c>
      <c r="BD3" s="295"/>
      <c r="BE3" s="295"/>
      <c r="BF3" s="295"/>
      <c r="BG3" s="295"/>
      <c r="BH3" s="295"/>
      <c r="BI3" s="295"/>
      <c r="BJ3" s="295"/>
      <c r="BK3" s="295"/>
      <c r="BL3" s="296"/>
      <c r="BM3" s="286" t="s">
        <v>61</v>
      </c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86" t="s">
        <v>62</v>
      </c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6"/>
      <c r="CM3" s="285" t="s">
        <v>28</v>
      </c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95"/>
    </row>
    <row r="4" spans="1:137" s="8" customFormat="1" ht="90" customHeight="1">
      <c r="A4" s="297"/>
      <c r="B4" s="298"/>
      <c r="C4" s="298"/>
      <c r="D4" s="298"/>
      <c r="E4" s="298"/>
      <c r="F4" s="299"/>
      <c r="G4" s="297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9"/>
      <c r="AC4" s="303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5"/>
      <c r="AP4" s="297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9"/>
      <c r="BC4" s="297"/>
      <c r="BD4" s="298"/>
      <c r="BE4" s="298"/>
      <c r="BF4" s="298"/>
      <c r="BG4" s="298"/>
      <c r="BH4" s="298"/>
      <c r="BI4" s="298"/>
      <c r="BJ4" s="298"/>
      <c r="BK4" s="298"/>
      <c r="BL4" s="299"/>
      <c r="BM4" s="297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7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9"/>
      <c r="CM4" s="286" t="s">
        <v>63</v>
      </c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73"/>
      <c r="CZ4" s="286" t="s">
        <v>30</v>
      </c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73"/>
      <c r="DN4" s="287" t="s">
        <v>64</v>
      </c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8"/>
    </row>
    <row r="5" spans="1:137" s="8" customFormat="1" ht="29.25" customHeight="1">
      <c r="A5" s="300"/>
      <c r="B5" s="301"/>
      <c r="C5" s="301"/>
      <c r="D5" s="301"/>
      <c r="E5" s="301"/>
      <c r="F5" s="302"/>
      <c r="G5" s="300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2"/>
      <c r="AC5" s="166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74"/>
      <c r="AP5" s="300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2"/>
      <c r="BC5" s="300"/>
      <c r="BD5" s="301"/>
      <c r="BE5" s="301"/>
      <c r="BF5" s="301"/>
      <c r="BG5" s="301"/>
      <c r="BH5" s="301"/>
      <c r="BI5" s="301"/>
      <c r="BJ5" s="301"/>
      <c r="BK5" s="301"/>
      <c r="BL5" s="302"/>
      <c r="BM5" s="300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0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2"/>
      <c r="CM5" s="166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74"/>
      <c r="CZ5" s="166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74"/>
      <c r="DN5" s="285" t="s">
        <v>35</v>
      </c>
      <c r="DO5" s="289"/>
      <c r="DP5" s="289"/>
      <c r="DQ5" s="289"/>
      <c r="DR5" s="289"/>
      <c r="DS5" s="289"/>
      <c r="DT5" s="289"/>
      <c r="DU5" s="289"/>
      <c r="DV5" s="289"/>
      <c r="DW5" s="290"/>
      <c r="DX5" s="285" t="s">
        <v>65</v>
      </c>
      <c r="DY5" s="289"/>
      <c r="DZ5" s="289"/>
      <c r="EA5" s="289"/>
      <c r="EB5" s="289"/>
      <c r="EC5" s="289"/>
      <c r="ED5" s="289"/>
      <c r="EE5" s="289"/>
      <c r="EF5" s="289"/>
      <c r="EG5" s="290"/>
    </row>
    <row r="6" spans="1:137" s="9" customFormat="1" ht="12.75">
      <c r="A6" s="277">
        <v>1</v>
      </c>
      <c r="B6" s="278"/>
      <c r="C6" s="278"/>
      <c r="D6" s="278"/>
      <c r="E6" s="278"/>
      <c r="F6" s="279"/>
      <c r="G6" s="277">
        <v>2</v>
      </c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9"/>
      <c r="AC6" s="277">
        <v>3</v>
      </c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2"/>
      <c r="AP6" s="277">
        <v>4</v>
      </c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9"/>
      <c r="BC6" s="277">
        <v>5</v>
      </c>
      <c r="BD6" s="278"/>
      <c r="BE6" s="278"/>
      <c r="BF6" s="278"/>
      <c r="BG6" s="278"/>
      <c r="BH6" s="278"/>
      <c r="BI6" s="278"/>
      <c r="BJ6" s="278"/>
      <c r="BK6" s="278"/>
      <c r="BL6" s="279"/>
      <c r="BM6" s="277">
        <v>6</v>
      </c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7">
        <v>7</v>
      </c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9"/>
      <c r="CM6" s="277">
        <v>8</v>
      </c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9"/>
      <c r="CZ6" s="277">
        <v>9</v>
      </c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9"/>
      <c r="DN6" s="277">
        <v>10</v>
      </c>
      <c r="DO6" s="278"/>
      <c r="DP6" s="278"/>
      <c r="DQ6" s="278"/>
      <c r="DR6" s="278"/>
      <c r="DS6" s="278"/>
      <c r="DT6" s="278"/>
      <c r="DU6" s="278"/>
      <c r="DV6" s="278"/>
      <c r="DW6" s="279"/>
      <c r="DX6" s="277">
        <v>11</v>
      </c>
      <c r="DY6" s="278"/>
      <c r="DZ6" s="278"/>
      <c r="EA6" s="278"/>
      <c r="EB6" s="278"/>
      <c r="EC6" s="278"/>
      <c r="ED6" s="278"/>
      <c r="EE6" s="278"/>
      <c r="EF6" s="278"/>
      <c r="EG6" s="279"/>
    </row>
    <row r="7" spans="1:137" s="5" customFormat="1" ht="98.25" customHeight="1" hidden="1">
      <c r="A7" s="250" t="s">
        <v>1</v>
      </c>
      <c r="B7" s="251"/>
      <c r="C7" s="251"/>
      <c r="D7" s="251"/>
      <c r="E7" s="251"/>
      <c r="F7" s="252"/>
      <c r="G7" s="253" t="s">
        <v>66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4"/>
      <c r="AC7" s="233" t="s">
        <v>38</v>
      </c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5"/>
      <c r="AP7" s="233" t="s">
        <v>38</v>
      </c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5"/>
      <c r="BC7" s="233" t="s">
        <v>38</v>
      </c>
      <c r="BD7" s="234"/>
      <c r="BE7" s="234"/>
      <c r="BF7" s="234"/>
      <c r="BG7" s="234"/>
      <c r="BH7" s="234"/>
      <c r="BI7" s="234"/>
      <c r="BJ7" s="234"/>
      <c r="BK7" s="234"/>
      <c r="BL7" s="235"/>
      <c r="BM7" s="233" t="s">
        <v>38</v>
      </c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3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5"/>
      <c r="CM7" s="233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5"/>
      <c r="CZ7" s="233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5"/>
      <c r="DN7" s="233"/>
      <c r="DO7" s="234"/>
      <c r="DP7" s="234"/>
      <c r="DQ7" s="234"/>
      <c r="DR7" s="234"/>
      <c r="DS7" s="234"/>
      <c r="DT7" s="234"/>
      <c r="DU7" s="234"/>
      <c r="DV7" s="234"/>
      <c r="DW7" s="235"/>
      <c r="DX7" s="277">
        <v>11</v>
      </c>
      <c r="DY7" s="278"/>
      <c r="DZ7" s="278"/>
      <c r="EA7" s="278"/>
      <c r="EB7" s="278"/>
      <c r="EC7" s="278"/>
      <c r="ED7" s="278"/>
      <c r="EE7" s="278"/>
      <c r="EF7" s="278"/>
      <c r="EG7" s="279"/>
    </row>
    <row r="8" spans="1:137" s="5" customFormat="1" ht="78" customHeight="1" hidden="1">
      <c r="A8" s="250" t="s">
        <v>13</v>
      </c>
      <c r="B8" s="251"/>
      <c r="C8" s="251"/>
      <c r="D8" s="251"/>
      <c r="E8" s="251"/>
      <c r="F8" s="252"/>
      <c r="G8" s="253" t="s">
        <v>67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4"/>
      <c r="AC8" s="233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  <c r="AP8" s="233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5"/>
      <c r="BC8" s="233"/>
      <c r="BD8" s="234"/>
      <c r="BE8" s="234"/>
      <c r="BF8" s="234"/>
      <c r="BG8" s="234"/>
      <c r="BH8" s="234"/>
      <c r="BI8" s="234"/>
      <c r="BJ8" s="234"/>
      <c r="BK8" s="234"/>
      <c r="BL8" s="235"/>
      <c r="BM8" s="233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3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5"/>
      <c r="CM8" s="233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5"/>
      <c r="CZ8" s="233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5"/>
      <c r="DN8" s="233"/>
      <c r="DO8" s="234"/>
      <c r="DP8" s="234"/>
      <c r="DQ8" s="234"/>
      <c r="DR8" s="234"/>
      <c r="DS8" s="234"/>
      <c r="DT8" s="234"/>
      <c r="DU8" s="234"/>
      <c r="DV8" s="234"/>
      <c r="DW8" s="235"/>
      <c r="DX8" s="277">
        <v>11</v>
      </c>
      <c r="DY8" s="278"/>
      <c r="DZ8" s="278"/>
      <c r="EA8" s="278"/>
      <c r="EB8" s="278"/>
      <c r="EC8" s="278"/>
      <c r="ED8" s="278"/>
      <c r="EE8" s="278"/>
      <c r="EF8" s="278"/>
      <c r="EG8" s="279"/>
    </row>
    <row r="9" spans="1:137" s="5" customFormat="1" ht="51.75" customHeight="1" hidden="1">
      <c r="A9" s="250" t="s">
        <v>12</v>
      </c>
      <c r="B9" s="251"/>
      <c r="C9" s="251"/>
      <c r="D9" s="251"/>
      <c r="E9" s="251"/>
      <c r="F9" s="252"/>
      <c r="G9" s="253" t="s">
        <v>68</v>
      </c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4"/>
      <c r="AC9" s="233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5"/>
      <c r="AP9" s="233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5"/>
      <c r="BC9" s="233"/>
      <c r="BD9" s="234"/>
      <c r="BE9" s="234"/>
      <c r="BF9" s="234"/>
      <c r="BG9" s="234"/>
      <c r="BH9" s="234"/>
      <c r="BI9" s="234"/>
      <c r="BJ9" s="234"/>
      <c r="BK9" s="234"/>
      <c r="BL9" s="235"/>
      <c r="BM9" s="233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3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5"/>
      <c r="CM9" s="233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5"/>
      <c r="CZ9" s="233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5"/>
      <c r="DN9" s="233"/>
      <c r="DO9" s="234"/>
      <c r="DP9" s="234"/>
      <c r="DQ9" s="234"/>
      <c r="DR9" s="234"/>
      <c r="DS9" s="234"/>
      <c r="DT9" s="234"/>
      <c r="DU9" s="234"/>
      <c r="DV9" s="234"/>
      <c r="DW9" s="235"/>
      <c r="DX9" s="277">
        <v>11</v>
      </c>
      <c r="DY9" s="278"/>
      <c r="DZ9" s="278"/>
      <c r="EA9" s="278"/>
      <c r="EB9" s="278"/>
      <c r="EC9" s="278"/>
      <c r="ED9" s="278"/>
      <c r="EE9" s="278"/>
      <c r="EF9" s="278"/>
      <c r="EG9" s="279"/>
    </row>
    <row r="10" spans="1:137" s="5" customFormat="1" ht="39" customHeight="1" hidden="1">
      <c r="A10" s="250" t="s">
        <v>41</v>
      </c>
      <c r="B10" s="251"/>
      <c r="C10" s="251"/>
      <c r="D10" s="251"/>
      <c r="E10" s="251"/>
      <c r="F10" s="252"/>
      <c r="G10" s="253" t="s">
        <v>69</v>
      </c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4"/>
      <c r="AC10" s="23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233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5"/>
      <c r="BC10" s="233"/>
      <c r="BD10" s="234"/>
      <c r="BE10" s="234"/>
      <c r="BF10" s="234"/>
      <c r="BG10" s="234"/>
      <c r="BH10" s="234"/>
      <c r="BI10" s="234"/>
      <c r="BJ10" s="234"/>
      <c r="BK10" s="234"/>
      <c r="BL10" s="235"/>
      <c r="BM10" s="233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3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5"/>
      <c r="CM10" s="233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5"/>
      <c r="CZ10" s="233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5"/>
      <c r="DN10" s="233"/>
      <c r="DO10" s="234"/>
      <c r="DP10" s="234"/>
      <c r="DQ10" s="234"/>
      <c r="DR10" s="234"/>
      <c r="DS10" s="234"/>
      <c r="DT10" s="234"/>
      <c r="DU10" s="234"/>
      <c r="DV10" s="234"/>
      <c r="DW10" s="235"/>
      <c r="DX10" s="277">
        <v>11</v>
      </c>
      <c r="DY10" s="278"/>
      <c r="DZ10" s="278"/>
      <c r="EA10" s="278"/>
      <c r="EB10" s="278"/>
      <c r="EC10" s="278"/>
      <c r="ED10" s="278"/>
      <c r="EE10" s="278"/>
      <c r="EF10" s="278"/>
      <c r="EG10" s="279"/>
    </row>
    <row r="11" spans="1:137" s="5" customFormat="1" ht="16.5" customHeight="1" hidden="1">
      <c r="A11" s="250"/>
      <c r="B11" s="251"/>
      <c r="C11" s="251"/>
      <c r="D11" s="251"/>
      <c r="E11" s="251"/>
      <c r="F11" s="252"/>
      <c r="G11" s="285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1"/>
      <c r="AC11" s="23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5"/>
      <c r="AP11" s="233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5"/>
      <c r="BC11" s="233"/>
      <c r="BD11" s="234"/>
      <c r="BE11" s="234"/>
      <c r="BF11" s="234"/>
      <c r="BG11" s="234"/>
      <c r="BH11" s="234"/>
      <c r="BI11" s="234"/>
      <c r="BJ11" s="234"/>
      <c r="BK11" s="234"/>
      <c r="BL11" s="235"/>
      <c r="BM11" s="233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3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5"/>
      <c r="CM11" s="233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5"/>
      <c r="CZ11" s="233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5"/>
      <c r="DN11" s="233"/>
      <c r="DO11" s="234"/>
      <c r="DP11" s="234"/>
      <c r="DQ11" s="234"/>
      <c r="DR11" s="234"/>
      <c r="DS11" s="234"/>
      <c r="DT11" s="234"/>
      <c r="DU11" s="234"/>
      <c r="DV11" s="234"/>
      <c r="DW11" s="235"/>
      <c r="DX11" s="277">
        <v>11</v>
      </c>
      <c r="DY11" s="278"/>
      <c r="DZ11" s="278"/>
      <c r="EA11" s="278"/>
      <c r="EB11" s="278"/>
      <c r="EC11" s="278"/>
      <c r="ED11" s="278"/>
      <c r="EE11" s="278"/>
      <c r="EF11" s="278"/>
      <c r="EG11" s="279"/>
    </row>
    <row r="12" spans="1:137" s="5" customFormat="1" ht="82.5" customHeight="1" hidden="1">
      <c r="A12" s="250" t="s">
        <v>2</v>
      </c>
      <c r="B12" s="251"/>
      <c r="C12" s="251"/>
      <c r="D12" s="251"/>
      <c r="E12" s="251"/>
      <c r="F12" s="252"/>
      <c r="G12" s="285" t="s">
        <v>70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1"/>
      <c r="AC12" s="233" t="s">
        <v>38</v>
      </c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5"/>
      <c r="AP12" s="233" t="s">
        <v>38</v>
      </c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5"/>
      <c r="BC12" s="233" t="s">
        <v>38</v>
      </c>
      <c r="BD12" s="234"/>
      <c r="BE12" s="234"/>
      <c r="BF12" s="234"/>
      <c r="BG12" s="234"/>
      <c r="BH12" s="234"/>
      <c r="BI12" s="234"/>
      <c r="BJ12" s="234"/>
      <c r="BK12" s="234"/>
      <c r="BL12" s="235"/>
      <c r="BM12" s="233" t="s">
        <v>38</v>
      </c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3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5"/>
      <c r="CM12" s="233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5"/>
      <c r="CZ12" s="233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5"/>
      <c r="DN12" s="233"/>
      <c r="DO12" s="234"/>
      <c r="DP12" s="234"/>
      <c r="DQ12" s="234"/>
      <c r="DR12" s="234"/>
      <c r="DS12" s="234"/>
      <c r="DT12" s="234"/>
      <c r="DU12" s="234"/>
      <c r="DV12" s="234"/>
      <c r="DW12" s="235"/>
      <c r="DX12" s="277">
        <v>11</v>
      </c>
      <c r="DY12" s="278"/>
      <c r="DZ12" s="278"/>
      <c r="EA12" s="278"/>
      <c r="EB12" s="278"/>
      <c r="EC12" s="278"/>
      <c r="ED12" s="278"/>
      <c r="EE12" s="278"/>
      <c r="EF12" s="278"/>
      <c r="EG12" s="279"/>
    </row>
    <row r="13" spans="1:137" s="5" customFormat="1" ht="78.75" customHeight="1" hidden="1">
      <c r="A13" s="250" t="s">
        <v>46</v>
      </c>
      <c r="B13" s="251"/>
      <c r="C13" s="251"/>
      <c r="D13" s="251"/>
      <c r="E13" s="251"/>
      <c r="F13" s="252"/>
      <c r="G13" s="285" t="s">
        <v>67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33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5"/>
      <c r="AP13" s="233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5"/>
      <c r="BC13" s="233"/>
      <c r="BD13" s="234"/>
      <c r="BE13" s="234"/>
      <c r="BF13" s="234"/>
      <c r="BG13" s="234"/>
      <c r="BH13" s="234"/>
      <c r="BI13" s="234"/>
      <c r="BJ13" s="234"/>
      <c r="BK13" s="234"/>
      <c r="BL13" s="235"/>
      <c r="BM13" s="233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3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5"/>
      <c r="CM13" s="233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5"/>
      <c r="CZ13" s="233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5"/>
      <c r="DN13" s="233"/>
      <c r="DO13" s="234"/>
      <c r="DP13" s="234"/>
      <c r="DQ13" s="234"/>
      <c r="DR13" s="234"/>
      <c r="DS13" s="234"/>
      <c r="DT13" s="234"/>
      <c r="DU13" s="234"/>
      <c r="DV13" s="234"/>
      <c r="DW13" s="235"/>
      <c r="DX13" s="277">
        <v>11</v>
      </c>
      <c r="DY13" s="278"/>
      <c r="DZ13" s="278"/>
      <c r="EA13" s="278"/>
      <c r="EB13" s="278"/>
      <c r="EC13" s="278"/>
      <c r="ED13" s="278"/>
      <c r="EE13" s="278"/>
      <c r="EF13" s="278"/>
      <c r="EG13" s="279"/>
    </row>
    <row r="14" spans="1:137" s="5" customFormat="1" ht="54" customHeight="1" hidden="1">
      <c r="A14" s="250" t="s">
        <v>48</v>
      </c>
      <c r="B14" s="251"/>
      <c r="C14" s="251"/>
      <c r="D14" s="251"/>
      <c r="E14" s="251"/>
      <c r="F14" s="252"/>
      <c r="G14" s="285" t="s">
        <v>68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  <c r="AC14" s="233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5"/>
      <c r="AP14" s="233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5"/>
      <c r="BC14" s="233"/>
      <c r="BD14" s="234"/>
      <c r="BE14" s="234"/>
      <c r="BF14" s="234"/>
      <c r="BG14" s="234"/>
      <c r="BH14" s="234"/>
      <c r="BI14" s="234"/>
      <c r="BJ14" s="234"/>
      <c r="BK14" s="234"/>
      <c r="BL14" s="235"/>
      <c r="BM14" s="233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3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5"/>
      <c r="CM14" s="233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5"/>
      <c r="CZ14" s="233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5"/>
      <c r="DN14" s="233"/>
      <c r="DO14" s="234"/>
      <c r="DP14" s="234"/>
      <c r="DQ14" s="234"/>
      <c r="DR14" s="234"/>
      <c r="DS14" s="234"/>
      <c r="DT14" s="234"/>
      <c r="DU14" s="234"/>
      <c r="DV14" s="234"/>
      <c r="DW14" s="235"/>
      <c r="DX14" s="277">
        <v>11</v>
      </c>
      <c r="DY14" s="278"/>
      <c r="DZ14" s="278"/>
      <c r="EA14" s="278"/>
      <c r="EB14" s="278"/>
      <c r="EC14" s="278"/>
      <c r="ED14" s="278"/>
      <c r="EE14" s="278"/>
      <c r="EF14" s="278"/>
      <c r="EG14" s="279"/>
    </row>
    <row r="15" spans="1:137" s="5" customFormat="1" ht="39" customHeight="1" hidden="1">
      <c r="A15" s="250" t="s">
        <v>71</v>
      </c>
      <c r="B15" s="251"/>
      <c r="C15" s="251"/>
      <c r="D15" s="251"/>
      <c r="E15" s="251"/>
      <c r="F15" s="252"/>
      <c r="G15" s="285" t="s">
        <v>69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  <c r="AC15" s="233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5"/>
      <c r="AP15" s="233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5"/>
      <c r="BC15" s="233"/>
      <c r="BD15" s="234"/>
      <c r="BE15" s="234"/>
      <c r="BF15" s="234"/>
      <c r="BG15" s="234"/>
      <c r="BH15" s="234"/>
      <c r="BI15" s="234"/>
      <c r="BJ15" s="234"/>
      <c r="BK15" s="234"/>
      <c r="BL15" s="235"/>
      <c r="BM15" s="233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3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5"/>
      <c r="CM15" s="233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5"/>
      <c r="CZ15" s="233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5"/>
      <c r="DN15" s="233"/>
      <c r="DO15" s="234"/>
      <c r="DP15" s="234"/>
      <c r="DQ15" s="234"/>
      <c r="DR15" s="234"/>
      <c r="DS15" s="234"/>
      <c r="DT15" s="234"/>
      <c r="DU15" s="234"/>
      <c r="DV15" s="234"/>
      <c r="DW15" s="235"/>
      <c r="DX15" s="277">
        <v>11</v>
      </c>
      <c r="DY15" s="278"/>
      <c r="DZ15" s="278"/>
      <c r="EA15" s="278"/>
      <c r="EB15" s="278"/>
      <c r="EC15" s="278"/>
      <c r="ED15" s="278"/>
      <c r="EE15" s="278"/>
      <c r="EF15" s="278"/>
      <c r="EG15" s="279"/>
    </row>
    <row r="16" spans="1:137" s="5" customFormat="1" ht="64.5" customHeight="1">
      <c r="A16" s="250" t="s">
        <v>1</v>
      </c>
      <c r="B16" s="251"/>
      <c r="C16" s="251"/>
      <c r="D16" s="251"/>
      <c r="E16" s="251"/>
      <c r="F16" s="252"/>
      <c r="G16" s="285" t="s">
        <v>72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33">
        <v>222</v>
      </c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5"/>
      <c r="AP16" s="233">
        <v>66.2</v>
      </c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5"/>
      <c r="BC16" s="233">
        <v>1</v>
      </c>
      <c r="BD16" s="234"/>
      <c r="BE16" s="234"/>
      <c r="BF16" s="234"/>
      <c r="BG16" s="234"/>
      <c r="BH16" s="234"/>
      <c r="BI16" s="234"/>
      <c r="BJ16" s="234"/>
      <c r="BK16" s="234"/>
      <c r="BL16" s="235"/>
      <c r="BM16" s="233">
        <v>10</v>
      </c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3">
        <f>AP16*BC16*BM16</f>
        <v>662</v>
      </c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5"/>
      <c r="CM16" s="233">
        <f>BZ16</f>
        <v>662</v>
      </c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5"/>
      <c r="CZ16" s="233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5"/>
      <c r="DN16" s="233"/>
      <c r="DO16" s="234"/>
      <c r="DP16" s="234"/>
      <c r="DQ16" s="234"/>
      <c r="DR16" s="234"/>
      <c r="DS16" s="234"/>
      <c r="DT16" s="234"/>
      <c r="DU16" s="234"/>
      <c r="DV16" s="234"/>
      <c r="DW16" s="235"/>
      <c r="DX16" s="277">
        <v>11</v>
      </c>
      <c r="DY16" s="278"/>
      <c r="DZ16" s="278"/>
      <c r="EA16" s="278"/>
      <c r="EB16" s="278"/>
      <c r="EC16" s="278"/>
      <c r="ED16" s="278"/>
      <c r="EE16" s="278"/>
      <c r="EF16" s="278"/>
      <c r="EG16" s="279"/>
    </row>
    <row r="17" spans="1:137" s="5" customFormat="1" ht="16.5" customHeight="1">
      <c r="A17" s="240" t="s">
        <v>73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1"/>
      <c r="BZ17" s="282">
        <f>BZ16</f>
        <v>662</v>
      </c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4"/>
      <c r="CM17" s="282">
        <f>CM16</f>
        <v>662</v>
      </c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4"/>
      <c r="CZ17" s="233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5"/>
      <c r="DN17" s="233"/>
      <c r="DO17" s="234"/>
      <c r="DP17" s="234"/>
      <c r="DQ17" s="234"/>
      <c r="DR17" s="234"/>
      <c r="DS17" s="234"/>
      <c r="DT17" s="234"/>
      <c r="DU17" s="234"/>
      <c r="DV17" s="234"/>
      <c r="DW17" s="235"/>
      <c r="DX17" s="233"/>
      <c r="DY17" s="234"/>
      <c r="DZ17" s="234"/>
      <c r="EA17" s="234"/>
      <c r="EB17" s="234"/>
      <c r="EC17" s="234"/>
      <c r="ED17" s="234"/>
      <c r="EE17" s="234"/>
      <c r="EF17" s="234"/>
      <c r="EG17" s="235"/>
    </row>
    <row r="18" spans="1:137" ht="21" customHeight="1">
      <c r="A18" s="275" t="s">
        <v>74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</row>
  </sheetData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BM8:BY8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BM10:BY10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BM12:BY12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BM14:BY14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9" r:id="rId1"/>
  <rowBreaks count="1" manualBreakCount="1">
    <brk id="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Z27"/>
  <sheetViews>
    <sheetView zoomScaleSheetLayoutView="100" workbookViewId="0" topLeftCell="A5">
      <selection activeCell="FZ5" sqref="FZ5:FZ12"/>
    </sheetView>
  </sheetViews>
  <sheetFormatPr defaultColWidth="0.85546875" defaultRowHeight="15"/>
  <cols>
    <col min="1" max="58" width="0.85546875" style="7" customWidth="1"/>
    <col min="59" max="59" width="4.28125" style="7" customWidth="1"/>
    <col min="60" max="66" width="0.85546875" style="7" customWidth="1"/>
    <col min="67" max="67" width="1.57421875" style="7" customWidth="1"/>
    <col min="68" max="68" width="0.85546875" style="7" customWidth="1"/>
    <col min="69" max="69" width="6.28125" style="7" customWidth="1"/>
    <col min="70" max="83" width="0.85546875" style="7" customWidth="1"/>
    <col min="84" max="84" width="2.140625" style="7" customWidth="1"/>
    <col min="85" max="113" width="0.85546875" style="7" customWidth="1"/>
    <col min="114" max="114" width="3.57421875" style="7" customWidth="1"/>
    <col min="115" max="125" width="0.85546875" style="7" customWidth="1"/>
    <col min="126" max="126" width="1.28515625" style="7" customWidth="1"/>
    <col min="127" max="131" width="0.85546875" style="7" customWidth="1"/>
    <col min="132" max="132" width="3.57421875" style="7" bestFit="1" customWidth="1"/>
    <col min="133" max="181" width="0.85546875" style="7" customWidth="1"/>
    <col min="182" max="182" width="13.8515625" style="7" customWidth="1"/>
    <col min="183" max="314" width="0.85546875" style="7" customWidth="1"/>
    <col min="315" max="315" width="4.28125" style="7" customWidth="1"/>
    <col min="316" max="322" width="0.85546875" style="7" customWidth="1"/>
    <col min="323" max="323" width="1.57421875" style="7" customWidth="1"/>
    <col min="324" max="324" width="0.85546875" style="7" customWidth="1"/>
    <col min="325" max="325" width="6.28125" style="7" customWidth="1"/>
    <col min="326" max="339" width="0.85546875" style="7" customWidth="1"/>
    <col min="340" max="340" width="2.140625" style="7" customWidth="1"/>
    <col min="341" max="381" width="0.85546875" style="7" customWidth="1"/>
    <col min="382" max="382" width="1.28515625" style="7" customWidth="1"/>
    <col min="383" max="387" width="0.85546875" style="7" customWidth="1"/>
    <col min="388" max="388" width="3.57421875" style="7" bestFit="1" customWidth="1"/>
    <col min="389" max="437" width="0.85546875" style="7" customWidth="1"/>
    <col min="438" max="438" width="12.7109375" style="7" customWidth="1"/>
    <col min="439" max="570" width="0.85546875" style="7" customWidth="1"/>
    <col min="571" max="571" width="4.28125" style="7" customWidth="1"/>
    <col min="572" max="578" width="0.85546875" style="7" customWidth="1"/>
    <col min="579" max="579" width="1.57421875" style="7" customWidth="1"/>
    <col min="580" max="580" width="0.85546875" style="7" customWidth="1"/>
    <col min="581" max="581" width="6.28125" style="7" customWidth="1"/>
    <col min="582" max="595" width="0.85546875" style="7" customWidth="1"/>
    <col min="596" max="596" width="2.140625" style="7" customWidth="1"/>
    <col min="597" max="637" width="0.85546875" style="7" customWidth="1"/>
    <col min="638" max="638" width="1.28515625" style="7" customWidth="1"/>
    <col min="639" max="643" width="0.85546875" style="7" customWidth="1"/>
    <col min="644" max="644" width="3.57421875" style="7" bestFit="1" customWidth="1"/>
    <col min="645" max="693" width="0.85546875" style="7" customWidth="1"/>
    <col min="694" max="694" width="12.7109375" style="7" customWidth="1"/>
    <col min="695" max="826" width="0.85546875" style="7" customWidth="1"/>
    <col min="827" max="827" width="4.28125" style="7" customWidth="1"/>
    <col min="828" max="834" width="0.85546875" style="7" customWidth="1"/>
    <col min="835" max="835" width="1.57421875" style="7" customWidth="1"/>
    <col min="836" max="836" width="0.85546875" style="7" customWidth="1"/>
    <col min="837" max="837" width="6.28125" style="7" customWidth="1"/>
    <col min="838" max="851" width="0.85546875" style="7" customWidth="1"/>
    <col min="852" max="852" width="2.140625" style="7" customWidth="1"/>
    <col min="853" max="893" width="0.85546875" style="7" customWidth="1"/>
    <col min="894" max="894" width="1.28515625" style="7" customWidth="1"/>
    <col min="895" max="899" width="0.85546875" style="7" customWidth="1"/>
    <col min="900" max="900" width="3.57421875" style="7" bestFit="1" customWidth="1"/>
    <col min="901" max="949" width="0.85546875" style="7" customWidth="1"/>
    <col min="950" max="950" width="12.7109375" style="7" customWidth="1"/>
    <col min="951" max="1082" width="0.85546875" style="7" customWidth="1"/>
    <col min="1083" max="1083" width="4.28125" style="7" customWidth="1"/>
    <col min="1084" max="1090" width="0.85546875" style="7" customWidth="1"/>
    <col min="1091" max="1091" width="1.57421875" style="7" customWidth="1"/>
    <col min="1092" max="1092" width="0.85546875" style="7" customWidth="1"/>
    <col min="1093" max="1093" width="6.28125" style="7" customWidth="1"/>
    <col min="1094" max="1107" width="0.85546875" style="7" customWidth="1"/>
    <col min="1108" max="1108" width="2.140625" style="7" customWidth="1"/>
    <col min="1109" max="1149" width="0.85546875" style="7" customWidth="1"/>
    <col min="1150" max="1150" width="1.28515625" style="7" customWidth="1"/>
    <col min="1151" max="1155" width="0.85546875" style="7" customWidth="1"/>
    <col min="1156" max="1156" width="3.57421875" style="7" bestFit="1" customWidth="1"/>
    <col min="1157" max="1205" width="0.85546875" style="7" customWidth="1"/>
    <col min="1206" max="1206" width="12.7109375" style="7" customWidth="1"/>
    <col min="1207" max="1338" width="0.85546875" style="7" customWidth="1"/>
    <col min="1339" max="1339" width="4.28125" style="7" customWidth="1"/>
    <col min="1340" max="1346" width="0.85546875" style="7" customWidth="1"/>
    <col min="1347" max="1347" width="1.57421875" style="7" customWidth="1"/>
    <col min="1348" max="1348" width="0.85546875" style="7" customWidth="1"/>
    <col min="1349" max="1349" width="6.28125" style="7" customWidth="1"/>
    <col min="1350" max="1363" width="0.85546875" style="7" customWidth="1"/>
    <col min="1364" max="1364" width="2.140625" style="7" customWidth="1"/>
    <col min="1365" max="1405" width="0.85546875" style="7" customWidth="1"/>
    <col min="1406" max="1406" width="1.28515625" style="7" customWidth="1"/>
    <col min="1407" max="1411" width="0.85546875" style="7" customWidth="1"/>
    <col min="1412" max="1412" width="3.57421875" style="7" bestFit="1" customWidth="1"/>
    <col min="1413" max="1461" width="0.85546875" style="7" customWidth="1"/>
    <col min="1462" max="1462" width="12.7109375" style="7" customWidth="1"/>
    <col min="1463" max="1594" width="0.85546875" style="7" customWidth="1"/>
    <col min="1595" max="1595" width="4.28125" style="7" customWidth="1"/>
    <col min="1596" max="1602" width="0.85546875" style="7" customWidth="1"/>
    <col min="1603" max="1603" width="1.57421875" style="7" customWidth="1"/>
    <col min="1604" max="1604" width="0.85546875" style="7" customWidth="1"/>
    <col min="1605" max="1605" width="6.28125" style="7" customWidth="1"/>
    <col min="1606" max="1619" width="0.85546875" style="7" customWidth="1"/>
    <col min="1620" max="1620" width="2.140625" style="7" customWidth="1"/>
    <col min="1621" max="1661" width="0.85546875" style="7" customWidth="1"/>
    <col min="1662" max="1662" width="1.28515625" style="7" customWidth="1"/>
    <col min="1663" max="1667" width="0.85546875" style="7" customWidth="1"/>
    <col min="1668" max="1668" width="3.57421875" style="7" bestFit="1" customWidth="1"/>
    <col min="1669" max="1717" width="0.85546875" style="7" customWidth="1"/>
    <col min="1718" max="1718" width="12.7109375" style="7" customWidth="1"/>
    <col min="1719" max="1850" width="0.85546875" style="7" customWidth="1"/>
    <col min="1851" max="1851" width="4.28125" style="7" customWidth="1"/>
    <col min="1852" max="1858" width="0.85546875" style="7" customWidth="1"/>
    <col min="1859" max="1859" width="1.57421875" style="7" customWidth="1"/>
    <col min="1860" max="1860" width="0.85546875" style="7" customWidth="1"/>
    <col min="1861" max="1861" width="6.28125" style="7" customWidth="1"/>
    <col min="1862" max="1875" width="0.85546875" style="7" customWidth="1"/>
    <col min="1876" max="1876" width="2.140625" style="7" customWidth="1"/>
    <col min="1877" max="1917" width="0.85546875" style="7" customWidth="1"/>
    <col min="1918" max="1918" width="1.28515625" style="7" customWidth="1"/>
    <col min="1919" max="1923" width="0.85546875" style="7" customWidth="1"/>
    <col min="1924" max="1924" width="3.57421875" style="7" bestFit="1" customWidth="1"/>
    <col min="1925" max="1973" width="0.85546875" style="7" customWidth="1"/>
    <col min="1974" max="1974" width="12.7109375" style="7" customWidth="1"/>
    <col min="1975" max="2106" width="0.85546875" style="7" customWidth="1"/>
    <col min="2107" max="2107" width="4.28125" style="7" customWidth="1"/>
    <col min="2108" max="2114" width="0.85546875" style="7" customWidth="1"/>
    <col min="2115" max="2115" width="1.57421875" style="7" customWidth="1"/>
    <col min="2116" max="2116" width="0.85546875" style="7" customWidth="1"/>
    <col min="2117" max="2117" width="6.28125" style="7" customWidth="1"/>
    <col min="2118" max="2131" width="0.85546875" style="7" customWidth="1"/>
    <col min="2132" max="2132" width="2.140625" style="7" customWidth="1"/>
    <col min="2133" max="2173" width="0.85546875" style="7" customWidth="1"/>
    <col min="2174" max="2174" width="1.28515625" style="7" customWidth="1"/>
    <col min="2175" max="2179" width="0.85546875" style="7" customWidth="1"/>
    <col min="2180" max="2180" width="3.57421875" style="7" bestFit="1" customWidth="1"/>
    <col min="2181" max="2229" width="0.85546875" style="7" customWidth="1"/>
    <col min="2230" max="2230" width="12.7109375" style="7" customWidth="1"/>
    <col min="2231" max="2362" width="0.85546875" style="7" customWidth="1"/>
    <col min="2363" max="2363" width="4.28125" style="7" customWidth="1"/>
    <col min="2364" max="2370" width="0.85546875" style="7" customWidth="1"/>
    <col min="2371" max="2371" width="1.57421875" style="7" customWidth="1"/>
    <col min="2372" max="2372" width="0.85546875" style="7" customWidth="1"/>
    <col min="2373" max="2373" width="6.28125" style="7" customWidth="1"/>
    <col min="2374" max="2387" width="0.85546875" style="7" customWidth="1"/>
    <col min="2388" max="2388" width="2.140625" style="7" customWidth="1"/>
    <col min="2389" max="2429" width="0.85546875" style="7" customWidth="1"/>
    <col min="2430" max="2430" width="1.28515625" style="7" customWidth="1"/>
    <col min="2431" max="2435" width="0.85546875" style="7" customWidth="1"/>
    <col min="2436" max="2436" width="3.57421875" style="7" bestFit="1" customWidth="1"/>
    <col min="2437" max="2485" width="0.85546875" style="7" customWidth="1"/>
    <col min="2486" max="2486" width="12.7109375" style="7" customWidth="1"/>
    <col min="2487" max="2618" width="0.85546875" style="7" customWidth="1"/>
    <col min="2619" max="2619" width="4.28125" style="7" customWidth="1"/>
    <col min="2620" max="2626" width="0.85546875" style="7" customWidth="1"/>
    <col min="2627" max="2627" width="1.57421875" style="7" customWidth="1"/>
    <col min="2628" max="2628" width="0.85546875" style="7" customWidth="1"/>
    <col min="2629" max="2629" width="6.28125" style="7" customWidth="1"/>
    <col min="2630" max="2643" width="0.85546875" style="7" customWidth="1"/>
    <col min="2644" max="2644" width="2.140625" style="7" customWidth="1"/>
    <col min="2645" max="2685" width="0.85546875" style="7" customWidth="1"/>
    <col min="2686" max="2686" width="1.28515625" style="7" customWidth="1"/>
    <col min="2687" max="2691" width="0.85546875" style="7" customWidth="1"/>
    <col min="2692" max="2692" width="3.57421875" style="7" bestFit="1" customWidth="1"/>
    <col min="2693" max="2741" width="0.85546875" style="7" customWidth="1"/>
    <col min="2742" max="2742" width="12.7109375" style="7" customWidth="1"/>
    <col min="2743" max="2874" width="0.85546875" style="7" customWidth="1"/>
    <col min="2875" max="2875" width="4.28125" style="7" customWidth="1"/>
    <col min="2876" max="2882" width="0.85546875" style="7" customWidth="1"/>
    <col min="2883" max="2883" width="1.57421875" style="7" customWidth="1"/>
    <col min="2884" max="2884" width="0.85546875" style="7" customWidth="1"/>
    <col min="2885" max="2885" width="6.28125" style="7" customWidth="1"/>
    <col min="2886" max="2899" width="0.85546875" style="7" customWidth="1"/>
    <col min="2900" max="2900" width="2.140625" style="7" customWidth="1"/>
    <col min="2901" max="2941" width="0.85546875" style="7" customWidth="1"/>
    <col min="2942" max="2942" width="1.28515625" style="7" customWidth="1"/>
    <col min="2943" max="2947" width="0.85546875" style="7" customWidth="1"/>
    <col min="2948" max="2948" width="3.57421875" style="7" bestFit="1" customWidth="1"/>
    <col min="2949" max="2997" width="0.85546875" style="7" customWidth="1"/>
    <col min="2998" max="2998" width="12.7109375" style="7" customWidth="1"/>
    <col min="2999" max="3130" width="0.85546875" style="7" customWidth="1"/>
    <col min="3131" max="3131" width="4.28125" style="7" customWidth="1"/>
    <col min="3132" max="3138" width="0.85546875" style="7" customWidth="1"/>
    <col min="3139" max="3139" width="1.57421875" style="7" customWidth="1"/>
    <col min="3140" max="3140" width="0.85546875" style="7" customWidth="1"/>
    <col min="3141" max="3141" width="6.28125" style="7" customWidth="1"/>
    <col min="3142" max="3155" width="0.85546875" style="7" customWidth="1"/>
    <col min="3156" max="3156" width="2.140625" style="7" customWidth="1"/>
    <col min="3157" max="3197" width="0.85546875" style="7" customWidth="1"/>
    <col min="3198" max="3198" width="1.28515625" style="7" customWidth="1"/>
    <col min="3199" max="3203" width="0.85546875" style="7" customWidth="1"/>
    <col min="3204" max="3204" width="3.57421875" style="7" bestFit="1" customWidth="1"/>
    <col min="3205" max="3253" width="0.85546875" style="7" customWidth="1"/>
    <col min="3254" max="3254" width="12.7109375" style="7" customWidth="1"/>
    <col min="3255" max="3386" width="0.85546875" style="7" customWidth="1"/>
    <col min="3387" max="3387" width="4.28125" style="7" customWidth="1"/>
    <col min="3388" max="3394" width="0.85546875" style="7" customWidth="1"/>
    <col min="3395" max="3395" width="1.57421875" style="7" customWidth="1"/>
    <col min="3396" max="3396" width="0.85546875" style="7" customWidth="1"/>
    <col min="3397" max="3397" width="6.28125" style="7" customWidth="1"/>
    <col min="3398" max="3411" width="0.85546875" style="7" customWidth="1"/>
    <col min="3412" max="3412" width="2.140625" style="7" customWidth="1"/>
    <col min="3413" max="3453" width="0.85546875" style="7" customWidth="1"/>
    <col min="3454" max="3454" width="1.28515625" style="7" customWidth="1"/>
    <col min="3455" max="3459" width="0.85546875" style="7" customWidth="1"/>
    <col min="3460" max="3460" width="3.57421875" style="7" bestFit="1" customWidth="1"/>
    <col min="3461" max="3509" width="0.85546875" style="7" customWidth="1"/>
    <col min="3510" max="3510" width="12.7109375" style="7" customWidth="1"/>
    <col min="3511" max="3642" width="0.85546875" style="7" customWidth="1"/>
    <col min="3643" max="3643" width="4.28125" style="7" customWidth="1"/>
    <col min="3644" max="3650" width="0.85546875" style="7" customWidth="1"/>
    <col min="3651" max="3651" width="1.57421875" style="7" customWidth="1"/>
    <col min="3652" max="3652" width="0.85546875" style="7" customWidth="1"/>
    <col min="3653" max="3653" width="6.28125" style="7" customWidth="1"/>
    <col min="3654" max="3667" width="0.85546875" style="7" customWidth="1"/>
    <col min="3668" max="3668" width="2.140625" style="7" customWidth="1"/>
    <col min="3669" max="3709" width="0.85546875" style="7" customWidth="1"/>
    <col min="3710" max="3710" width="1.28515625" style="7" customWidth="1"/>
    <col min="3711" max="3715" width="0.85546875" style="7" customWidth="1"/>
    <col min="3716" max="3716" width="3.57421875" style="7" bestFit="1" customWidth="1"/>
    <col min="3717" max="3765" width="0.85546875" style="7" customWidth="1"/>
    <col min="3766" max="3766" width="12.7109375" style="7" customWidth="1"/>
    <col min="3767" max="3898" width="0.85546875" style="7" customWidth="1"/>
    <col min="3899" max="3899" width="4.28125" style="7" customWidth="1"/>
    <col min="3900" max="3906" width="0.85546875" style="7" customWidth="1"/>
    <col min="3907" max="3907" width="1.57421875" style="7" customWidth="1"/>
    <col min="3908" max="3908" width="0.85546875" style="7" customWidth="1"/>
    <col min="3909" max="3909" width="6.28125" style="7" customWidth="1"/>
    <col min="3910" max="3923" width="0.85546875" style="7" customWidth="1"/>
    <col min="3924" max="3924" width="2.140625" style="7" customWidth="1"/>
    <col min="3925" max="3965" width="0.85546875" style="7" customWidth="1"/>
    <col min="3966" max="3966" width="1.28515625" style="7" customWidth="1"/>
    <col min="3967" max="3971" width="0.85546875" style="7" customWidth="1"/>
    <col min="3972" max="3972" width="3.57421875" style="7" bestFit="1" customWidth="1"/>
    <col min="3973" max="4021" width="0.85546875" style="7" customWidth="1"/>
    <col min="4022" max="4022" width="12.7109375" style="7" customWidth="1"/>
    <col min="4023" max="4154" width="0.85546875" style="7" customWidth="1"/>
    <col min="4155" max="4155" width="4.28125" style="7" customWidth="1"/>
    <col min="4156" max="4162" width="0.85546875" style="7" customWidth="1"/>
    <col min="4163" max="4163" width="1.57421875" style="7" customWidth="1"/>
    <col min="4164" max="4164" width="0.85546875" style="7" customWidth="1"/>
    <col min="4165" max="4165" width="6.28125" style="7" customWidth="1"/>
    <col min="4166" max="4179" width="0.85546875" style="7" customWidth="1"/>
    <col min="4180" max="4180" width="2.140625" style="7" customWidth="1"/>
    <col min="4181" max="4221" width="0.85546875" style="7" customWidth="1"/>
    <col min="4222" max="4222" width="1.28515625" style="7" customWidth="1"/>
    <col min="4223" max="4227" width="0.85546875" style="7" customWidth="1"/>
    <col min="4228" max="4228" width="3.57421875" style="7" bestFit="1" customWidth="1"/>
    <col min="4229" max="4277" width="0.85546875" style="7" customWidth="1"/>
    <col min="4278" max="4278" width="12.7109375" style="7" customWidth="1"/>
    <col min="4279" max="4410" width="0.85546875" style="7" customWidth="1"/>
    <col min="4411" max="4411" width="4.28125" style="7" customWidth="1"/>
    <col min="4412" max="4418" width="0.85546875" style="7" customWidth="1"/>
    <col min="4419" max="4419" width="1.57421875" style="7" customWidth="1"/>
    <col min="4420" max="4420" width="0.85546875" style="7" customWidth="1"/>
    <col min="4421" max="4421" width="6.28125" style="7" customWidth="1"/>
    <col min="4422" max="4435" width="0.85546875" style="7" customWidth="1"/>
    <col min="4436" max="4436" width="2.140625" style="7" customWidth="1"/>
    <col min="4437" max="4477" width="0.85546875" style="7" customWidth="1"/>
    <col min="4478" max="4478" width="1.28515625" style="7" customWidth="1"/>
    <col min="4479" max="4483" width="0.85546875" style="7" customWidth="1"/>
    <col min="4484" max="4484" width="3.57421875" style="7" bestFit="1" customWidth="1"/>
    <col min="4485" max="4533" width="0.85546875" style="7" customWidth="1"/>
    <col min="4534" max="4534" width="12.7109375" style="7" customWidth="1"/>
    <col min="4535" max="4666" width="0.85546875" style="7" customWidth="1"/>
    <col min="4667" max="4667" width="4.28125" style="7" customWidth="1"/>
    <col min="4668" max="4674" width="0.85546875" style="7" customWidth="1"/>
    <col min="4675" max="4675" width="1.57421875" style="7" customWidth="1"/>
    <col min="4676" max="4676" width="0.85546875" style="7" customWidth="1"/>
    <col min="4677" max="4677" width="6.28125" style="7" customWidth="1"/>
    <col min="4678" max="4691" width="0.85546875" style="7" customWidth="1"/>
    <col min="4692" max="4692" width="2.140625" style="7" customWidth="1"/>
    <col min="4693" max="4733" width="0.85546875" style="7" customWidth="1"/>
    <col min="4734" max="4734" width="1.28515625" style="7" customWidth="1"/>
    <col min="4735" max="4739" width="0.85546875" style="7" customWidth="1"/>
    <col min="4740" max="4740" width="3.57421875" style="7" bestFit="1" customWidth="1"/>
    <col min="4741" max="4789" width="0.85546875" style="7" customWidth="1"/>
    <col min="4790" max="4790" width="12.7109375" style="7" customWidth="1"/>
    <col min="4791" max="4922" width="0.85546875" style="7" customWidth="1"/>
    <col min="4923" max="4923" width="4.28125" style="7" customWidth="1"/>
    <col min="4924" max="4930" width="0.85546875" style="7" customWidth="1"/>
    <col min="4931" max="4931" width="1.57421875" style="7" customWidth="1"/>
    <col min="4932" max="4932" width="0.85546875" style="7" customWidth="1"/>
    <col min="4933" max="4933" width="6.28125" style="7" customWidth="1"/>
    <col min="4934" max="4947" width="0.85546875" style="7" customWidth="1"/>
    <col min="4948" max="4948" width="2.140625" style="7" customWidth="1"/>
    <col min="4949" max="4989" width="0.85546875" style="7" customWidth="1"/>
    <col min="4990" max="4990" width="1.28515625" style="7" customWidth="1"/>
    <col min="4991" max="4995" width="0.85546875" style="7" customWidth="1"/>
    <col min="4996" max="4996" width="3.57421875" style="7" bestFit="1" customWidth="1"/>
    <col min="4997" max="5045" width="0.85546875" style="7" customWidth="1"/>
    <col min="5046" max="5046" width="12.7109375" style="7" customWidth="1"/>
    <col min="5047" max="5178" width="0.85546875" style="7" customWidth="1"/>
    <col min="5179" max="5179" width="4.28125" style="7" customWidth="1"/>
    <col min="5180" max="5186" width="0.85546875" style="7" customWidth="1"/>
    <col min="5187" max="5187" width="1.57421875" style="7" customWidth="1"/>
    <col min="5188" max="5188" width="0.85546875" style="7" customWidth="1"/>
    <col min="5189" max="5189" width="6.28125" style="7" customWidth="1"/>
    <col min="5190" max="5203" width="0.85546875" style="7" customWidth="1"/>
    <col min="5204" max="5204" width="2.140625" style="7" customWidth="1"/>
    <col min="5205" max="5245" width="0.85546875" style="7" customWidth="1"/>
    <col min="5246" max="5246" width="1.28515625" style="7" customWidth="1"/>
    <col min="5247" max="5251" width="0.85546875" style="7" customWidth="1"/>
    <col min="5252" max="5252" width="3.57421875" style="7" bestFit="1" customWidth="1"/>
    <col min="5253" max="5301" width="0.85546875" style="7" customWidth="1"/>
    <col min="5302" max="5302" width="12.7109375" style="7" customWidth="1"/>
    <col min="5303" max="5434" width="0.85546875" style="7" customWidth="1"/>
    <col min="5435" max="5435" width="4.28125" style="7" customWidth="1"/>
    <col min="5436" max="5442" width="0.85546875" style="7" customWidth="1"/>
    <col min="5443" max="5443" width="1.57421875" style="7" customWidth="1"/>
    <col min="5444" max="5444" width="0.85546875" style="7" customWidth="1"/>
    <col min="5445" max="5445" width="6.28125" style="7" customWidth="1"/>
    <col min="5446" max="5459" width="0.85546875" style="7" customWidth="1"/>
    <col min="5460" max="5460" width="2.140625" style="7" customWidth="1"/>
    <col min="5461" max="5501" width="0.85546875" style="7" customWidth="1"/>
    <col min="5502" max="5502" width="1.28515625" style="7" customWidth="1"/>
    <col min="5503" max="5507" width="0.85546875" style="7" customWidth="1"/>
    <col min="5508" max="5508" width="3.57421875" style="7" bestFit="1" customWidth="1"/>
    <col min="5509" max="5557" width="0.85546875" style="7" customWidth="1"/>
    <col min="5558" max="5558" width="12.7109375" style="7" customWidth="1"/>
    <col min="5559" max="5690" width="0.85546875" style="7" customWidth="1"/>
    <col min="5691" max="5691" width="4.28125" style="7" customWidth="1"/>
    <col min="5692" max="5698" width="0.85546875" style="7" customWidth="1"/>
    <col min="5699" max="5699" width="1.57421875" style="7" customWidth="1"/>
    <col min="5700" max="5700" width="0.85546875" style="7" customWidth="1"/>
    <col min="5701" max="5701" width="6.28125" style="7" customWidth="1"/>
    <col min="5702" max="5715" width="0.85546875" style="7" customWidth="1"/>
    <col min="5716" max="5716" width="2.140625" style="7" customWidth="1"/>
    <col min="5717" max="5757" width="0.85546875" style="7" customWidth="1"/>
    <col min="5758" max="5758" width="1.28515625" style="7" customWidth="1"/>
    <col min="5759" max="5763" width="0.85546875" style="7" customWidth="1"/>
    <col min="5764" max="5764" width="3.57421875" style="7" bestFit="1" customWidth="1"/>
    <col min="5765" max="5813" width="0.85546875" style="7" customWidth="1"/>
    <col min="5814" max="5814" width="12.7109375" style="7" customWidth="1"/>
    <col min="5815" max="5946" width="0.85546875" style="7" customWidth="1"/>
    <col min="5947" max="5947" width="4.28125" style="7" customWidth="1"/>
    <col min="5948" max="5954" width="0.85546875" style="7" customWidth="1"/>
    <col min="5955" max="5955" width="1.57421875" style="7" customWidth="1"/>
    <col min="5956" max="5956" width="0.85546875" style="7" customWidth="1"/>
    <col min="5957" max="5957" width="6.28125" style="7" customWidth="1"/>
    <col min="5958" max="5971" width="0.85546875" style="7" customWidth="1"/>
    <col min="5972" max="5972" width="2.140625" style="7" customWidth="1"/>
    <col min="5973" max="6013" width="0.85546875" style="7" customWidth="1"/>
    <col min="6014" max="6014" width="1.28515625" style="7" customWidth="1"/>
    <col min="6015" max="6019" width="0.85546875" style="7" customWidth="1"/>
    <col min="6020" max="6020" width="3.57421875" style="7" bestFit="1" customWidth="1"/>
    <col min="6021" max="6069" width="0.85546875" style="7" customWidth="1"/>
    <col min="6070" max="6070" width="12.7109375" style="7" customWidth="1"/>
    <col min="6071" max="6202" width="0.85546875" style="7" customWidth="1"/>
    <col min="6203" max="6203" width="4.28125" style="7" customWidth="1"/>
    <col min="6204" max="6210" width="0.85546875" style="7" customWidth="1"/>
    <col min="6211" max="6211" width="1.57421875" style="7" customWidth="1"/>
    <col min="6212" max="6212" width="0.85546875" style="7" customWidth="1"/>
    <col min="6213" max="6213" width="6.28125" style="7" customWidth="1"/>
    <col min="6214" max="6227" width="0.85546875" style="7" customWidth="1"/>
    <col min="6228" max="6228" width="2.140625" style="7" customWidth="1"/>
    <col min="6229" max="6269" width="0.85546875" style="7" customWidth="1"/>
    <col min="6270" max="6270" width="1.28515625" style="7" customWidth="1"/>
    <col min="6271" max="6275" width="0.85546875" style="7" customWidth="1"/>
    <col min="6276" max="6276" width="3.57421875" style="7" bestFit="1" customWidth="1"/>
    <col min="6277" max="6325" width="0.85546875" style="7" customWidth="1"/>
    <col min="6326" max="6326" width="12.7109375" style="7" customWidth="1"/>
    <col min="6327" max="6458" width="0.85546875" style="7" customWidth="1"/>
    <col min="6459" max="6459" width="4.28125" style="7" customWidth="1"/>
    <col min="6460" max="6466" width="0.85546875" style="7" customWidth="1"/>
    <col min="6467" max="6467" width="1.57421875" style="7" customWidth="1"/>
    <col min="6468" max="6468" width="0.85546875" style="7" customWidth="1"/>
    <col min="6469" max="6469" width="6.28125" style="7" customWidth="1"/>
    <col min="6470" max="6483" width="0.85546875" style="7" customWidth="1"/>
    <col min="6484" max="6484" width="2.140625" style="7" customWidth="1"/>
    <col min="6485" max="6525" width="0.85546875" style="7" customWidth="1"/>
    <col min="6526" max="6526" width="1.28515625" style="7" customWidth="1"/>
    <col min="6527" max="6531" width="0.85546875" style="7" customWidth="1"/>
    <col min="6532" max="6532" width="3.57421875" style="7" bestFit="1" customWidth="1"/>
    <col min="6533" max="6581" width="0.85546875" style="7" customWidth="1"/>
    <col min="6582" max="6582" width="12.7109375" style="7" customWidth="1"/>
    <col min="6583" max="6714" width="0.85546875" style="7" customWidth="1"/>
    <col min="6715" max="6715" width="4.28125" style="7" customWidth="1"/>
    <col min="6716" max="6722" width="0.85546875" style="7" customWidth="1"/>
    <col min="6723" max="6723" width="1.57421875" style="7" customWidth="1"/>
    <col min="6724" max="6724" width="0.85546875" style="7" customWidth="1"/>
    <col min="6725" max="6725" width="6.28125" style="7" customWidth="1"/>
    <col min="6726" max="6739" width="0.85546875" style="7" customWidth="1"/>
    <col min="6740" max="6740" width="2.140625" style="7" customWidth="1"/>
    <col min="6741" max="6781" width="0.85546875" style="7" customWidth="1"/>
    <col min="6782" max="6782" width="1.28515625" style="7" customWidth="1"/>
    <col min="6783" max="6787" width="0.85546875" style="7" customWidth="1"/>
    <col min="6788" max="6788" width="3.57421875" style="7" bestFit="1" customWidth="1"/>
    <col min="6789" max="6837" width="0.85546875" style="7" customWidth="1"/>
    <col min="6838" max="6838" width="12.7109375" style="7" customWidth="1"/>
    <col min="6839" max="6970" width="0.85546875" style="7" customWidth="1"/>
    <col min="6971" max="6971" width="4.28125" style="7" customWidth="1"/>
    <col min="6972" max="6978" width="0.85546875" style="7" customWidth="1"/>
    <col min="6979" max="6979" width="1.57421875" style="7" customWidth="1"/>
    <col min="6980" max="6980" width="0.85546875" style="7" customWidth="1"/>
    <col min="6981" max="6981" width="6.28125" style="7" customWidth="1"/>
    <col min="6982" max="6995" width="0.85546875" style="7" customWidth="1"/>
    <col min="6996" max="6996" width="2.140625" style="7" customWidth="1"/>
    <col min="6997" max="7037" width="0.85546875" style="7" customWidth="1"/>
    <col min="7038" max="7038" width="1.28515625" style="7" customWidth="1"/>
    <col min="7039" max="7043" width="0.85546875" style="7" customWidth="1"/>
    <col min="7044" max="7044" width="3.57421875" style="7" bestFit="1" customWidth="1"/>
    <col min="7045" max="7093" width="0.85546875" style="7" customWidth="1"/>
    <col min="7094" max="7094" width="12.7109375" style="7" customWidth="1"/>
    <col min="7095" max="7226" width="0.85546875" style="7" customWidth="1"/>
    <col min="7227" max="7227" width="4.28125" style="7" customWidth="1"/>
    <col min="7228" max="7234" width="0.85546875" style="7" customWidth="1"/>
    <col min="7235" max="7235" width="1.57421875" style="7" customWidth="1"/>
    <col min="7236" max="7236" width="0.85546875" style="7" customWidth="1"/>
    <col min="7237" max="7237" width="6.28125" style="7" customWidth="1"/>
    <col min="7238" max="7251" width="0.85546875" style="7" customWidth="1"/>
    <col min="7252" max="7252" width="2.140625" style="7" customWidth="1"/>
    <col min="7253" max="7293" width="0.85546875" style="7" customWidth="1"/>
    <col min="7294" max="7294" width="1.28515625" style="7" customWidth="1"/>
    <col min="7295" max="7299" width="0.85546875" style="7" customWidth="1"/>
    <col min="7300" max="7300" width="3.57421875" style="7" bestFit="1" customWidth="1"/>
    <col min="7301" max="7349" width="0.85546875" style="7" customWidth="1"/>
    <col min="7350" max="7350" width="12.7109375" style="7" customWidth="1"/>
    <col min="7351" max="7482" width="0.85546875" style="7" customWidth="1"/>
    <col min="7483" max="7483" width="4.28125" style="7" customWidth="1"/>
    <col min="7484" max="7490" width="0.85546875" style="7" customWidth="1"/>
    <col min="7491" max="7491" width="1.57421875" style="7" customWidth="1"/>
    <col min="7492" max="7492" width="0.85546875" style="7" customWidth="1"/>
    <col min="7493" max="7493" width="6.28125" style="7" customWidth="1"/>
    <col min="7494" max="7507" width="0.85546875" style="7" customWidth="1"/>
    <col min="7508" max="7508" width="2.140625" style="7" customWidth="1"/>
    <col min="7509" max="7549" width="0.85546875" style="7" customWidth="1"/>
    <col min="7550" max="7550" width="1.28515625" style="7" customWidth="1"/>
    <col min="7551" max="7555" width="0.85546875" style="7" customWidth="1"/>
    <col min="7556" max="7556" width="3.57421875" style="7" bestFit="1" customWidth="1"/>
    <col min="7557" max="7605" width="0.85546875" style="7" customWidth="1"/>
    <col min="7606" max="7606" width="12.7109375" style="7" customWidth="1"/>
    <col min="7607" max="7738" width="0.85546875" style="7" customWidth="1"/>
    <col min="7739" max="7739" width="4.28125" style="7" customWidth="1"/>
    <col min="7740" max="7746" width="0.85546875" style="7" customWidth="1"/>
    <col min="7747" max="7747" width="1.57421875" style="7" customWidth="1"/>
    <col min="7748" max="7748" width="0.85546875" style="7" customWidth="1"/>
    <col min="7749" max="7749" width="6.28125" style="7" customWidth="1"/>
    <col min="7750" max="7763" width="0.85546875" style="7" customWidth="1"/>
    <col min="7764" max="7764" width="2.140625" style="7" customWidth="1"/>
    <col min="7765" max="7805" width="0.85546875" style="7" customWidth="1"/>
    <col min="7806" max="7806" width="1.28515625" style="7" customWidth="1"/>
    <col min="7807" max="7811" width="0.85546875" style="7" customWidth="1"/>
    <col min="7812" max="7812" width="3.57421875" style="7" bestFit="1" customWidth="1"/>
    <col min="7813" max="7861" width="0.85546875" style="7" customWidth="1"/>
    <col min="7862" max="7862" width="12.7109375" style="7" customWidth="1"/>
    <col min="7863" max="7994" width="0.85546875" style="7" customWidth="1"/>
    <col min="7995" max="7995" width="4.28125" style="7" customWidth="1"/>
    <col min="7996" max="8002" width="0.85546875" style="7" customWidth="1"/>
    <col min="8003" max="8003" width="1.57421875" style="7" customWidth="1"/>
    <col min="8004" max="8004" width="0.85546875" style="7" customWidth="1"/>
    <col min="8005" max="8005" width="6.28125" style="7" customWidth="1"/>
    <col min="8006" max="8019" width="0.85546875" style="7" customWidth="1"/>
    <col min="8020" max="8020" width="2.140625" style="7" customWidth="1"/>
    <col min="8021" max="8061" width="0.85546875" style="7" customWidth="1"/>
    <col min="8062" max="8062" width="1.28515625" style="7" customWidth="1"/>
    <col min="8063" max="8067" width="0.85546875" style="7" customWidth="1"/>
    <col min="8068" max="8068" width="3.57421875" style="7" bestFit="1" customWidth="1"/>
    <col min="8069" max="8117" width="0.85546875" style="7" customWidth="1"/>
    <col min="8118" max="8118" width="12.7109375" style="7" customWidth="1"/>
    <col min="8119" max="8250" width="0.85546875" style="7" customWidth="1"/>
    <col min="8251" max="8251" width="4.28125" style="7" customWidth="1"/>
    <col min="8252" max="8258" width="0.85546875" style="7" customWidth="1"/>
    <col min="8259" max="8259" width="1.57421875" style="7" customWidth="1"/>
    <col min="8260" max="8260" width="0.85546875" style="7" customWidth="1"/>
    <col min="8261" max="8261" width="6.28125" style="7" customWidth="1"/>
    <col min="8262" max="8275" width="0.85546875" style="7" customWidth="1"/>
    <col min="8276" max="8276" width="2.140625" style="7" customWidth="1"/>
    <col min="8277" max="8317" width="0.85546875" style="7" customWidth="1"/>
    <col min="8318" max="8318" width="1.28515625" style="7" customWidth="1"/>
    <col min="8319" max="8323" width="0.85546875" style="7" customWidth="1"/>
    <col min="8324" max="8324" width="3.57421875" style="7" bestFit="1" customWidth="1"/>
    <col min="8325" max="8373" width="0.85546875" style="7" customWidth="1"/>
    <col min="8374" max="8374" width="12.7109375" style="7" customWidth="1"/>
    <col min="8375" max="8506" width="0.85546875" style="7" customWidth="1"/>
    <col min="8507" max="8507" width="4.28125" style="7" customWidth="1"/>
    <col min="8508" max="8514" width="0.85546875" style="7" customWidth="1"/>
    <col min="8515" max="8515" width="1.57421875" style="7" customWidth="1"/>
    <col min="8516" max="8516" width="0.85546875" style="7" customWidth="1"/>
    <col min="8517" max="8517" width="6.28125" style="7" customWidth="1"/>
    <col min="8518" max="8531" width="0.85546875" style="7" customWidth="1"/>
    <col min="8532" max="8532" width="2.140625" style="7" customWidth="1"/>
    <col min="8533" max="8573" width="0.85546875" style="7" customWidth="1"/>
    <col min="8574" max="8574" width="1.28515625" style="7" customWidth="1"/>
    <col min="8575" max="8579" width="0.85546875" style="7" customWidth="1"/>
    <col min="8580" max="8580" width="3.57421875" style="7" bestFit="1" customWidth="1"/>
    <col min="8581" max="8629" width="0.85546875" style="7" customWidth="1"/>
    <col min="8630" max="8630" width="12.7109375" style="7" customWidth="1"/>
    <col min="8631" max="8762" width="0.85546875" style="7" customWidth="1"/>
    <col min="8763" max="8763" width="4.28125" style="7" customWidth="1"/>
    <col min="8764" max="8770" width="0.85546875" style="7" customWidth="1"/>
    <col min="8771" max="8771" width="1.57421875" style="7" customWidth="1"/>
    <col min="8772" max="8772" width="0.85546875" style="7" customWidth="1"/>
    <col min="8773" max="8773" width="6.28125" style="7" customWidth="1"/>
    <col min="8774" max="8787" width="0.85546875" style="7" customWidth="1"/>
    <col min="8788" max="8788" width="2.140625" style="7" customWidth="1"/>
    <col min="8789" max="8829" width="0.85546875" style="7" customWidth="1"/>
    <col min="8830" max="8830" width="1.28515625" style="7" customWidth="1"/>
    <col min="8831" max="8835" width="0.85546875" style="7" customWidth="1"/>
    <col min="8836" max="8836" width="3.57421875" style="7" bestFit="1" customWidth="1"/>
    <col min="8837" max="8885" width="0.85546875" style="7" customWidth="1"/>
    <col min="8886" max="8886" width="12.7109375" style="7" customWidth="1"/>
    <col min="8887" max="9018" width="0.85546875" style="7" customWidth="1"/>
    <col min="9019" max="9019" width="4.28125" style="7" customWidth="1"/>
    <col min="9020" max="9026" width="0.85546875" style="7" customWidth="1"/>
    <col min="9027" max="9027" width="1.57421875" style="7" customWidth="1"/>
    <col min="9028" max="9028" width="0.85546875" style="7" customWidth="1"/>
    <col min="9029" max="9029" width="6.28125" style="7" customWidth="1"/>
    <col min="9030" max="9043" width="0.85546875" style="7" customWidth="1"/>
    <col min="9044" max="9044" width="2.140625" style="7" customWidth="1"/>
    <col min="9045" max="9085" width="0.85546875" style="7" customWidth="1"/>
    <col min="9086" max="9086" width="1.28515625" style="7" customWidth="1"/>
    <col min="9087" max="9091" width="0.85546875" style="7" customWidth="1"/>
    <col min="9092" max="9092" width="3.57421875" style="7" bestFit="1" customWidth="1"/>
    <col min="9093" max="9141" width="0.85546875" style="7" customWidth="1"/>
    <col min="9142" max="9142" width="12.7109375" style="7" customWidth="1"/>
    <col min="9143" max="9274" width="0.85546875" style="7" customWidth="1"/>
    <col min="9275" max="9275" width="4.28125" style="7" customWidth="1"/>
    <col min="9276" max="9282" width="0.85546875" style="7" customWidth="1"/>
    <col min="9283" max="9283" width="1.57421875" style="7" customWidth="1"/>
    <col min="9284" max="9284" width="0.85546875" style="7" customWidth="1"/>
    <col min="9285" max="9285" width="6.28125" style="7" customWidth="1"/>
    <col min="9286" max="9299" width="0.85546875" style="7" customWidth="1"/>
    <col min="9300" max="9300" width="2.140625" style="7" customWidth="1"/>
    <col min="9301" max="9341" width="0.85546875" style="7" customWidth="1"/>
    <col min="9342" max="9342" width="1.28515625" style="7" customWidth="1"/>
    <col min="9343" max="9347" width="0.85546875" style="7" customWidth="1"/>
    <col min="9348" max="9348" width="3.57421875" style="7" bestFit="1" customWidth="1"/>
    <col min="9349" max="9397" width="0.85546875" style="7" customWidth="1"/>
    <col min="9398" max="9398" width="12.7109375" style="7" customWidth="1"/>
    <col min="9399" max="9530" width="0.85546875" style="7" customWidth="1"/>
    <col min="9531" max="9531" width="4.28125" style="7" customWidth="1"/>
    <col min="9532" max="9538" width="0.85546875" style="7" customWidth="1"/>
    <col min="9539" max="9539" width="1.57421875" style="7" customWidth="1"/>
    <col min="9540" max="9540" width="0.85546875" style="7" customWidth="1"/>
    <col min="9541" max="9541" width="6.28125" style="7" customWidth="1"/>
    <col min="9542" max="9555" width="0.85546875" style="7" customWidth="1"/>
    <col min="9556" max="9556" width="2.140625" style="7" customWidth="1"/>
    <col min="9557" max="9597" width="0.85546875" style="7" customWidth="1"/>
    <col min="9598" max="9598" width="1.28515625" style="7" customWidth="1"/>
    <col min="9599" max="9603" width="0.85546875" style="7" customWidth="1"/>
    <col min="9604" max="9604" width="3.57421875" style="7" bestFit="1" customWidth="1"/>
    <col min="9605" max="9653" width="0.85546875" style="7" customWidth="1"/>
    <col min="9654" max="9654" width="12.7109375" style="7" customWidth="1"/>
    <col min="9655" max="9786" width="0.85546875" style="7" customWidth="1"/>
    <col min="9787" max="9787" width="4.28125" style="7" customWidth="1"/>
    <col min="9788" max="9794" width="0.85546875" style="7" customWidth="1"/>
    <col min="9795" max="9795" width="1.57421875" style="7" customWidth="1"/>
    <col min="9796" max="9796" width="0.85546875" style="7" customWidth="1"/>
    <col min="9797" max="9797" width="6.28125" style="7" customWidth="1"/>
    <col min="9798" max="9811" width="0.85546875" style="7" customWidth="1"/>
    <col min="9812" max="9812" width="2.140625" style="7" customWidth="1"/>
    <col min="9813" max="9853" width="0.85546875" style="7" customWidth="1"/>
    <col min="9854" max="9854" width="1.28515625" style="7" customWidth="1"/>
    <col min="9855" max="9859" width="0.85546875" style="7" customWidth="1"/>
    <col min="9860" max="9860" width="3.57421875" style="7" bestFit="1" customWidth="1"/>
    <col min="9861" max="9909" width="0.85546875" style="7" customWidth="1"/>
    <col min="9910" max="9910" width="12.7109375" style="7" customWidth="1"/>
    <col min="9911" max="10042" width="0.85546875" style="7" customWidth="1"/>
    <col min="10043" max="10043" width="4.28125" style="7" customWidth="1"/>
    <col min="10044" max="10050" width="0.85546875" style="7" customWidth="1"/>
    <col min="10051" max="10051" width="1.57421875" style="7" customWidth="1"/>
    <col min="10052" max="10052" width="0.85546875" style="7" customWidth="1"/>
    <col min="10053" max="10053" width="6.28125" style="7" customWidth="1"/>
    <col min="10054" max="10067" width="0.85546875" style="7" customWidth="1"/>
    <col min="10068" max="10068" width="2.140625" style="7" customWidth="1"/>
    <col min="10069" max="10109" width="0.85546875" style="7" customWidth="1"/>
    <col min="10110" max="10110" width="1.28515625" style="7" customWidth="1"/>
    <col min="10111" max="10115" width="0.85546875" style="7" customWidth="1"/>
    <col min="10116" max="10116" width="3.57421875" style="7" bestFit="1" customWidth="1"/>
    <col min="10117" max="10165" width="0.85546875" style="7" customWidth="1"/>
    <col min="10166" max="10166" width="12.7109375" style="7" customWidth="1"/>
    <col min="10167" max="10298" width="0.85546875" style="7" customWidth="1"/>
    <col min="10299" max="10299" width="4.28125" style="7" customWidth="1"/>
    <col min="10300" max="10306" width="0.85546875" style="7" customWidth="1"/>
    <col min="10307" max="10307" width="1.57421875" style="7" customWidth="1"/>
    <col min="10308" max="10308" width="0.85546875" style="7" customWidth="1"/>
    <col min="10309" max="10309" width="6.28125" style="7" customWidth="1"/>
    <col min="10310" max="10323" width="0.85546875" style="7" customWidth="1"/>
    <col min="10324" max="10324" width="2.140625" style="7" customWidth="1"/>
    <col min="10325" max="10365" width="0.85546875" style="7" customWidth="1"/>
    <col min="10366" max="10366" width="1.28515625" style="7" customWidth="1"/>
    <col min="10367" max="10371" width="0.85546875" style="7" customWidth="1"/>
    <col min="10372" max="10372" width="3.57421875" style="7" bestFit="1" customWidth="1"/>
    <col min="10373" max="10421" width="0.85546875" style="7" customWidth="1"/>
    <col min="10422" max="10422" width="12.7109375" style="7" customWidth="1"/>
    <col min="10423" max="10554" width="0.85546875" style="7" customWidth="1"/>
    <col min="10555" max="10555" width="4.28125" style="7" customWidth="1"/>
    <col min="10556" max="10562" width="0.85546875" style="7" customWidth="1"/>
    <col min="10563" max="10563" width="1.57421875" style="7" customWidth="1"/>
    <col min="10564" max="10564" width="0.85546875" style="7" customWidth="1"/>
    <col min="10565" max="10565" width="6.28125" style="7" customWidth="1"/>
    <col min="10566" max="10579" width="0.85546875" style="7" customWidth="1"/>
    <col min="10580" max="10580" width="2.140625" style="7" customWidth="1"/>
    <col min="10581" max="10621" width="0.85546875" style="7" customWidth="1"/>
    <col min="10622" max="10622" width="1.28515625" style="7" customWidth="1"/>
    <col min="10623" max="10627" width="0.85546875" style="7" customWidth="1"/>
    <col min="10628" max="10628" width="3.57421875" style="7" bestFit="1" customWidth="1"/>
    <col min="10629" max="10677" width="0.85546875" style="7" customWidth="1"/>
    <col min="10678" max="10678" width="12.7109375" style="7" customWidth="1"/>
    <col min="10679" max="10810" width="0.85546875" style="7" customWidth="1"/>
    <col min="10811" max="10811" width="4.28125" style="7" customWidth="1"/>
    <col min="10812" max="10818" width="0.85546875" style="7" customWidth="1"/>
    <col min="10819" max="10819" width="1.57421875" style="7" customWidth="1"/>
    <col min="10820" max="10820" width="0.85546875" style="7" customWidth="1"/>
    <col min="10821" max="10821" width="6.28125" style="7" customWidth="1"/>
    <col min="10822" max="10835" width="0.85546875" style="7" customWidth="1"/>
    <col min="10836" max="10836" width="2.140625" style="7" customWidth="1"/>
    <col min="10837" max="10877" width="0.85546875" style="7" customWidth="1"/>
    <col min="10878" max="10878" width="1.28515625" style="7" customWidth="1"/>
    <col min="10879" max="10883" width="0.85546875" style="7" customWidth="1"/>
    <col min="10884" max="10884" width="3.57421875" style="7" bestFit="1" customWidth="1"/>
    <col min="10885" max="10933" width="0.85546875" style="7" customWidth="1"/>
    <col min="10934" max="10934" width="12.7109375" style="7" customWidth="1"/>
    <col min="10935" max="11066" width="0.85546875" style="7" customWidth="1"/>
    <col min="11067" max="11067" width="4.28125" style="7" customWidth="1"/>
    <col min="11068" max="11074" width="0.85546875" style="7" customWidth="1"/>
    <col min="11075" max="11075" width="1.57421875" style="7" customWidth="1"/>
    <col min="11076" max="11076" width="0.85546875" style="7" customWidth="1"/>
    <col min="11077" max="11077" width="6.28125" style="7" customWidth="1"/>
    <col min="11078" max="11091" width="0.85546875" style="7" customWidth="1"/>
    <col min="11092" max="11092" width="2.140625" style="7" customWidth="1"/>
    <col min="11093" max="11133" width="0.85546875" style="7" customWidth="1"/>
    <col min="11134" max="11134" width="1.28515625" style="7" customWidth="1"/>
    <col min="11135" max="11139" width="0.85546875" style="7" customWidth="1"/>
    <col min="11140" max="11140" width="3.57421875" style="7" bestFit="1" customWidth="1"/>
    <col min="11141" max="11189" width="0.85546875" style="7" customWidth="1"/>
    <col min="11190" max="11190" width="12.7109375" style="7" customWidth="1"/>
    <col min="11191" max="11322" width="0.85546875" style="7" customWidth="1"/>
    <col min="11323" max="11323" width="4.28125" style="7" customWidth="1"/>
    <col min="11324" max="11330" width="0.85546875" style="7" customWidth="1"/>
    <col min="11331" max="11331" width="1.57421875" style="7" customWidth="1"/>
    <col min="11332" max="11332" width="0.85546875" style="7" customWidth="1"/>
    <col min="11333" max="11333" width="6.28125" style="7" customWidth="1"/>
    <col min="11334" max="11347" width="0.85546875" style="7" customWidth="1"/>
    <col min="11348" max="11348" width="2.140625" style="7" customWidth="1"/>
    <col min="11349" max="11389" width="0.85546875" style="7" customWidth="1"/>
    <col min="11390" max="11390" width="1.28515625" style="7" customWidth="1"/>
    <col min="11391" max="11395" width="0.85546875" style="7" customWidth="1"/>
    <col min="11396" max="11396" width="3.57421875" style="7" bestFit="1" customWidth="1"/>
    <col min="11397" max="11445" width="0.85546875" style="7" customWidth="1"/>
    <col min="11446" max="11446" width="12.7109375" style="7" customWidth="1"/>
    <col min="11447" max="11578" width="0.85546875" style="7" customWidth="1"/>
    <col min="11579" max="11579" width="4.28125" style="7" customWidth="1"/>
    <col min="11580" max="11586" width="0.85546875" style="7" customWidth="1"/>
    <col min="11587" max="11587" width="1.57421875" style="7" customWidth="1"/>
    <col min="11588" max="11588" width="0.85546875" style="7" customWidth="1"/>
    <col min="11589" max="11589" width="6.28125" style="7" customWidth="1"/>
    <col min="11590" max="11603" width="0.85546875" style="7" customWidth="1"/>
    <col min="11604" max="11604" width="2.140625" style="7" customWidth="1"/>
    <col min="11605" max="11645" width="0.85546875" style="7" customWidth="1"/>
    <col min="11646" max="11646" width="1.28515625" style="7" customWidth="1"/>
    <col min="11647" max="11651" width="0.85546875" style="7" customWidth="1"/>
    <col min="11652" max="11652" width="3.57421875" style="7" bestFit="1" customWidth="1"/>
    <col min="11653" max="11701" width="0.85546875" style="7" customWidth="1"/>
    <col min="11702" max="11702" width="12.7109375" style="7" customWidth="1"/>
    <col min="11703" max="11834" width="0.85546875" style="7" customWidth="1"/>
    <col min="11835" max="11835" width="4.28125" style="7" customWidth="1"/>
    <col min="11836" max="11842" width="0.85546875" style="7" customWidth="1"/>
    <col min="11843" max="11843" width="1.57421875" style="7" customWidth="1"/>
    <col min="11844" max="11844" width="0.85546875" style="7" customWidth="1"/>
    <col min="11845" max="11845" width="6.28125" style="7" customWidth="1"/>
    <col min="11846" max="11859" width="0.85546875" style="7" customWidth="1"/>
    <col min="11860" max="11860" width="2.140625" style="7" customWidth="1"/>
    <col min="11861" max="11901" width="0.85546875" style="7" customWidth="1"/>
    <col min="11902" max="11902" width="1.28515625" style="7" customWidth="1"/>
    <col min="11903" max="11907" width="0.85546875" style="7" customWidth="1"/>
    <col min="11908" max="11908" width="3.57421875" style="7" bestFit="1" customWidth="1"/>
    <col min="11909" max="11957" width="0.85546875" style="7" customWidth="1"/>
    <col min="11958" max="11958" width="12.7109375" style="7" customWidth="1"/>
    <col min="11959" max="12090" width="0.85546875" style="7" customWidth="1"/>
    <col min="12091" max="12091" width="4.28125" style="7" customWidth="1"/>
    <col min="12092" max="12098" width="0.85546875" style="7" customWidth="1"/>
    <col min="12099" max="12099" width="1.57421875" style="7" customWidth="1"/>
    <col min="12100" max="12100" width="0.85546875" style="7" customWidth="1"/>
    <col min="12101" max="12101" width="6.28125" style="7" customWidth="1"/>
    <col min="12102" max="12115" width="0.85546875" style="7" customWidth="1"/>
    <col min="12116" max="12116" width="2.140625" style="7" customWidth="1"/>
    <col min="12117" max="12157" width="0.85546875" style="7" customWidth="1"/>
    <col min="12158" max="12158" width="1.28515625" style="7" customWidth="1"/>
    <col min="12159" max="12163" width="0.85546875" style="7" customWidth="1"/>
    <col min="12164" max="12164" width="3.57421875" style="7" bestFit="1" customWidth="1"/>
    <col min="12165" max="12213" width="0.85546875" style="7" customWidth="1"/>
    <col min="12214" max="12214" width="12.7109375" style="7" customWidth="1"/>
    <col min="12215" max="12346" width="0.85546875" style="7" customWidth="1"/>
    <col min="12347" max="12347" width="4.28125" style="7" customWidth="1"/>
    <col min="12348" max="12354" width="0.85546875" style="7" customWidth="1"/>
    <col min="12355" max="12355" width="1.57421875" style="7" customWidth="1"/>
    <col min="12356" max="12356" width="0.85546875" style="7" customWidth="1"/>
    <col min="12357" max="12357" width="6.28125" style="7" customWidth="1"/>
    <col min="12358" max="12371" width="0.85546875" style="7" customWidth="1"/>
    <col min="12372" max="12372" width="2.140625" style="7" customWidth="1"/>
    <col min="12373" max="12413" width="0.85546875" style="7" customWidth="1"/>
    <col min="12414" max="12414" width="1.28515625" style="7" customWidth="1"/>
    <col min="12415" max="12419" width="0.85546875" style="7" customWidth="1"/>
    <col min="12420" max="12420" width="3.57421875" style="7" bestFit="1" customWidth="1"/>
    <col min="12421" max="12469" width="0.85546875" style="7" customWidth="1"/>
    <col min="12470" max="12470" width="12.7109375" style="7" customWidth="1"/>
    <col min="12471" max="12602" width="0.85546875" style="7" customWidth="1"/>
    <col min="12603" max="12603" width="4.28125" style="7" customWidth="1"/>
    <col min="12604" max="12610" width="0.85546875" style="7" customWidth="1"/>
    <col min="12611" max="12611" width="1.57421875" style="7" customWidth="1"/>
    <col min="12612" max="12612" width="0.85546875" style="7" customWidth="1"/>
    <col min="12613" max="12613" width="6.28125" style="7" customWidth="1"/>
    <col min="12614" max="12627" width="0.85546875" style="7" customWidth="1"/>
    <col min="12628" max="12628" width="2.140625" style="7" customWidth="1"/>
    <col min="12629" max="12669" width="0.85546875" style="7" customWidth="1"/>
    <col min="12670" max="12670" width="1.28515625" style="7" customWidth="1"/>
    <col min="12671" max="12675" width="0.85546875" style="7" customWidth="1"/>
    <col min="12676" max="12676" width="3.57421875" style="7" bestFit="1" customWidth="1"/>
    <col min="12677" max="12725" width="0.85546875" style="7" customWidth="1"/>
    <col min="12726" max="12726" width="12.7109375" style="7" customWidth="1"/>
    <col min="12727" max="12858" width="0.85546875" style="7" customWidth="1"/>
    <col min="12859" max="12859" width="4.28125" style="7" customWidth="1"/>
    <col min="12860" max="12866" width="0.85546875" style="7" customWidth="1"/>
    <col min="12867" max="12867" width="1.57421875" style="7" customWidth="1"/>
    <col min="12868" max="12868" width="0.85546875" style="7" customWidth="1"/>
    <col min="12869" max="12869" width="6.28125" style="7" customWidth="1"/>
    <col min="12870" max="12883" width="0.85546875" style="7" customWidth="1"/>
    <col min="12884" max="12884" width="2.140625" style="7" customWidth="1"/>
    <col min="12885" max="12925" width="0.85546875" style="7" customWidth="1"/>
    <col min="12926" max="12926" width="1.28515625" style="7" customWidth="1"/>
    <col min="12927" max="12931" width="0.85546875" style="7" customWidth="1"/>
    <col min="12932" max="12932" width="3.57421875" style="7" bestFit="1" customWidth="1"/>
    <col min="12933" max="12981" width="0.85546875" style="7" customWidth="1"/>
    <col min="12982" max="12982" width="12.7109375" style="7" customWidth="1"/>
    <col min="12983" max="13114" width="0.85546875" style="7" customWidth="1"/>
    <col min="13115" max="13115" width="4.28125" style="7" customWidth="1"/>
    <col min="13116" max="13122" width="0.85546875" style="7" customWidth="1"/>
    <col min="13123" max="13123" width="1.57421875" style="7" customWidth="1"/>
    <col min="13124" max="13124" width="0.85546875" style="7" customWidth="1"/>
    <col min="13125" max="13125" width="6.28125" style="7" customWidth="1"/>
    <col min="13126" max="13139" width="0.85546875" style="7" customWidth="1"/>
    <col min="13140" max="13140" width="2.140625" style="7" customWidth="1"/>
    <col min="13141" max="13181" width="0.85546875" style="7" customWidth="1"/>
    <col min="13182" max="13182" width="1.28515625" style="7" customWidth="1"/>
    <col min="13183" max="13187" width="0.85546875" style="7" customWidth="1"/>
    <col min="13188" max="13188" width="3.57421875" style="7" bestFit="1" customWidth="1"/>
    <col min="13189" max="13237" width="0.85546875" style="7" customWidth="1"/>
    <col min="13238" max="13238" width="12.7109375" style="7" customWidth="1"/>
    <col min="13239" max="13370" width="0.85546875" style="7" customWidth="1"/>
    <col min="13371" max="13371" width="4.28125" style="7" customWidth="1"/>
    <col min="13372" max="13378" width="0.85546875" style="7" customWidth="1"/>
    <col min="13379" max="13379" width="1.57421875" style="7" customWidth="1"/>
    <col min="13380" max="13380" width="0.85546875" style="7" customWidth="1"/>
    <col min="13381" max="13381" width="6.28125" style="7" customWidth="1"/>
    <col min="13382" max="13395" width="0.85546875" style="7" customWidth="1"/>
    <col min="13396" max="13396" width="2.140625" style="7" customWidth="1"/>
    <col min="13397" max="13437" width="0.85546875" style="7" customWidth="1"/>
    <col min="13438" max="13438" width="1.28515625" style="7" customWidth="1"/>
    <col min="13439" max="13443" width="0.85546875" style="7" customWidth="1"/>
    <col min="13444" max="13444" width="3.57421875" style="7" bestFit="1" customWidth="1"/>
    <col min="13445" max="13493" width="0.85546875" style="7" customWidth="1"/>
    <col min="13494" max="13494" width="12.7109375" style="7" customWidth="1"/>
    <col min="13495" max="13626" width="0.85546875" style="7" customWidth="1"/>
    <col min="13627" max="13627" width="4.28125" style="7" customWidth="1"/>
    <col min="13628" max="13634" width="0.85546875" style="7" customWidth="1"/>
    <col min="13635" max="13635" width="1.57421875" style="7" customWidth="1"/>
    <col min="13636" max="13636" width="0.85546875" style="7" customWidth="1"/>
    <col min="13637" max="13637" width="6.28125" style="7" customWidth="1"/>
    <col min="13638" max="13651" width="0.85546875" style="7" customWidth="1"/>
    <col min="13652" max="13652" width="2.140625" style="7" customWidth="1"/>
    <col min="13653" max="13693" width="0.85546875" style="7" customWidth="1"/>
    <col min="13694" max="13694" width="1.28515625" style="7" customWidth="1"/>
    <col min="13695" max="13699" width="0.85546875" style="7" customWidth="1"/>
    <col min="13700" max="13700" width="3.57421875" style="7" bestFit="1" customWidth="1"/>
    <col min="13701" max="13749" width="0.85546875" style="7" customWidth="1"/>
    <col min="13750" max="13750" width="12.7109375" style="7" customWidth="1"/>
    <col min="13751" max="13882" width="0.85546875" style="7" customWidth="1"/>
    <col min="13883" max="13883" width="4.28125" style="7" customWidth="1"/>
    <col min="13884" max="13890" width="0.85546875" style="7" customWidth="1"/>
    <col min="13891" max="13891" width="1.57421875" style="7" customWidth="1"/>
    <col min="13892" max="13892" width="0.85546875" style="7" customWidth="1"/>
    <col min="13893" max="13893" width="6.28125" style="7" customWidth="1"/>
    <col min="13894" max="13907" width="0.85546875" style="7" customWidth="1"/>
    <col min="13908" max="13908" width="2.140625" style="7" customWidth="1"/>
    <col min="13909" max="13949" width="0.85546875" style="7" customWidth="1"/>
    <col min="13950" max="13950" width="1.28515625" style="7" customWidth="1"/>
    <col min="13951" max="13955" width="0.85546875" style="7" customWidth="1"/>
    <col min="13956" max="13956" width="3.57421875" style="7" bestFit="1" customWidth="1"/>
    <col min="13957" max="14005" width="0.85546875" style="7" customWidth="1"/>
    <col min="14006" max="14006" width="12.7109375" style="7" customWidth="1"/>
    <col min="14007" max="14138" width="0.85546875" style="7" customWidth="1"/>
    <col min="14139" max="14139" width="4.28125" style="7" customWidth="1"/>
    <col min="14140" max="14146" width="0.85546875" style="7" customWidth="1"/>
    <col min="14147" max="14147" width="1.57421875" style="7" customWidth="1"/>
    <col min="14148" max="14148" width="0.85546875" style="7" customWidth="1"/>
    <col min="14149" max="14149" width="6.28125" style="7" customWidth="1"/>
    <col min="14150" max="14163" width="0.85546875" style="7" customWidth="1"/>
    <col min="14164" max="14164" width="2.140625" style="7" customWidth="1"/>
    <col min="14165" max="14205" width="0.85546875" style="7" customWidth="1"/>
    <col min="14206" max="14206" width="1.28515625" style="7" customWidth="1"/>
    <col min="14207" max="14211" width="0.85546875" style="7" customWidth="1"/>
    <col min="14212" max="14212" width="3.57421875" style="7" bestFit="1" customWidth="1"/>
    <col min="14213" max="14261" width="0.85546875" style="7" customWidth="1"/>
    <col min="14262" max="14262" width="12.7109375" style="7" customWidth="1"/>
    <col min="14263" max="14394" width="0.85546875" style="7" customWidth="1"/>
    <col min="14395" max="14395" width="4.28125" style="7" customWidth="1"/>
    <col min="14396" max="14402" width="0.85546875" style="7" customWidth="1"/>
    <col min="14403" max="14403" width="1.57421875" style="7" customWidth="1"/>
    <col min="14404" max="14404" width="0.85546875" style="7" customWidth="1"/>
    <col min="14405" max="14405" width="6.28125" style="7" customWidth="1"/>
    <col min="14406" max="14419" width="0.85546875" style="7" customWidth="1"/>
    <col min="14420" max="14420" width="2.140625" style="7" customWidth="1"/>
    <col min="14421" max="14461" width="0.85546875" style="7" customWidth="1"/>
    <col min="14462" max="14462" width="1.28515625" style="7" customWidth="1"/>
    <col min="14463" max="14467" width="0.85546875" style="7" customWidth="1"/>
    <col min="14468" max="14468" width="3.57421875" style="7" bestFit="1" customWidth="1"/>
    <col min="14469" max="14517" width="0.85546875" style="7" customWidth="1"/>
    <col min="14518" max="14518" width="12.7109375" style="7" customWidth="1"/>
    <col min="14519" max="14650" width="0.85546875" style="7" customWidth="1"/>
    <col min="14651" max="14651" width="4.28125" style="7" customWidth="1"/>
    <col min="14652" max="14658" width="0.85546875" style="7" customWidth="1"/>
    <col min="14659" max="14659" width="1.57421875" style="7" customWidth="1"/>
    <col min="14660" max="14660" width="0.85546875" style="7" customWidth="1"/>
    <col min="14661" max="14661" width="6.28125" style="7" customWidth="1"/>
    <col min="14662" max="14675" width="0.85546875" style="7" customWidth="1"/>
    <col min="14676" max="14676" width="2.140625" style="7" customWidth="1"/>
    <col min="14677" max="14717" width="0.85546875" style="7" customWidth="1"/>
    <col min="14718" max="14718" width="1.28515625" style="7" customWidth="1"/>
    <col min="14719" max="14723" width="0.85546875" style="7" customWidth="1"/>
    <col min="14724" max="14724" width="3.57421875" style="7" bestFit="1" customWidth="1"/>
    <col min="14725" max="14773" width="0.85546875" style="7" customWidth="1"/>
    <col min="14774" max="14774" width="12.7109375" style="7" customWidth="1"/>
    <col min="14775" max="14906" width="0.85546875" style="7" customWidth="1"/>
    <col min="14907" max="14907" width="4.28125" style="7" customWidth="1"/>
    <col min="14908" max="14914" width="0.85546875" style="7" customWidth="1"/>
    <col min="14915" max="14915" width="1.57421875" style="7" customWidth="1"/>
    <col min="14916" max="14916" width="0.85546875" style="7" customWidth="1"/>
    <col min="14917" max="14917" width="6.28125" style="7" customWidth="1"/>
    <col min="14918" max="14931" width="0.85546875" style="7" customWidth="1"/>
    <col min="14932" max="14932" width="2.140625" style="7" customWidth="1"/>
    <col min="14933" max="14973" width="0.85546875" style="7" customWidth="1"/>
    <col min="14974" max="14974" width="1.28515625" style="7" customWidth="1"/>
    <col min="14975" max="14979" width="0.85546875" style="7" customWidth="1"/>
    <col min="14980" max="14980" width="3.57421875" style="7" bestFit="1" customWidth="1"/>
    <col min="14981" max="15029" width="0.85546875" style="7" customWidth="1"/>
    <col min="15030" max="15030" width="12.7109375" style="7" customWidth="1"/>
    <col min="15031" max="15162" width="0.85546875" style="7" customWidth="1"/>
    <col min="15163" max="15163" width="4.28125" style="7" customWidth="1"/>
    <col min="15164" max="15170" width="0.85546875" style="7" customWidth="1"/>
    <col min="15171" max="15171" width="1.57421875" style="7" customWidth="1"/>
    <col min="15172" max="15172" width="0.85546875" style="7" customWidth="1"/>
    <col min="15173" max="15173" width="6.28125" style="7" customWidth="1"/>
    <col min="15174" max="15187" width="0.85546875" style="7" customWidth="1"/>
    <col min="15188" max="15188" width="2.140625" style="7" customWidth="1"/>
    <col min="15189" max="15229" width="0.85546875" style="7" customWidth="1"/>
    <col min="15230" max="15230" width="1.28515625" style="7" customWidth="1"/>
    <col min="15231" max="15235" width="0.85546875" style="7" customWidth="1"/>
    <col min="15236" max="15236" width="3.57421875" style="7" bestFit="1" customWidth="1"/>
    <col min="15237" max="15285" width="0.85546875" style="7" customWidth="1"/>
    <col min="15286" max="15286" width="12.7109375" style="7" customWidth="1"/>
    <col min="15287" max="15418" width="0.85546875" style="7" customWidth="1"/>
    <col min="15419" max="15419" width="4.28125" style="7" customWidth="1"/>
    <col min="15420" max="15426" width="0.85546875" style="7" customWidth="1"/>
    <col min="15427" max="15427" width="1.57421875" style="7" customWidth="1"/>
    <col min="15428" max="15428" width="0.85546875" style="7" customWidth="1"/>
    <col min="15429" max="15429" width="6.28125" style="7" customWidth="1"/>
    <col min="15430" max="15443" width="0.85546875" style="7" customWidth="1"/>
    <col min="15444" max="15444" width="2.140625" style="7" customWidth="1"/>
    <col min="15445" max="15485" width="0.85546875" style="7" customWidth="1"/>
    <col min="15486" max="15486" width="1.28515625" style="7" customWidth="1"/>
    <col min="15487" max="15491" width="0.85546875" style="7" customWidth="1"/>
    <col min="15492" max="15492" width="3.57421875" style="7" bestFit="1" customWidth="1"/>
    <col min="15493" max="15541" width="0.85546875" style="7" customWidth="1"/>
    <col min="15542" max="15542" width="12.7109375" style="7" customWidth="1"/>
    <col min="15543" max="15674" width="0.85546875" style="7" customWidth="1"/>
    <col min="15675" max="15675" width="4.28125" style="7" customWidth="1"/>
    <col min="15676" max="15682" width="0.85546875" style="7" customWidth="1"/>
    <col min="15683" max="15683" width="1.57421875" style="7" customWidth="1"/>
    <col min="15684" max="15684" width="0.85546875" style="7" customWidth="1"/>
    <col min="15685" max="15685" width="6.28125" style="7" customWidth="1"/>
    <col min="15686" max="15699" width="0.85546875" style="7" customWidth="1"/>
    <col min="15700" max="15700" width="2.140625" style="7" customWidth="1"/>
    <col min="15701" max="15741" width="0.85546875" style="7" customWidth="1"/>
    <col min="15742" max="15742" width="1.28515625" style="7" customWidth="1"/>
    <col min="15743" max="15747" width="0.85546875" style="7" customWidth="1"/>
    <col min="15748" max="15748" width="3.57421875" style="7" bestFit="1" customWidth="1"/>
    <col min="15749" max="15797" width="0.85546875" style="7" customWidth="1"/>
    <col min="15798" max="15798" width="12.7109375" style="7" customWidth="1"/>
    <col min="15799" max="15930" width="0.85546875" style="7" customWidth="1"/>
    <col min="15931" max="15931" width="4.28125" style="7" customWidth="1"/>
    <col min="15932" max="15938" width="0.85546875" style="7" customWidth="1"/>
    <col min="15939" max="15939" width="1.57421875" style="7" customWidth="1"/>
    <col min="15940" max="15940" width="0.85546875" style="7" customWidth="1"/>
    <col min="15941" max="15941" width="6.28125" style="7" customWidth="1"/>
    <col min="15942" max="15955" width="0.85546875" style="7" customWidth="1"/>
    <col min="15956" max="15956" width="2.140625" style="7" customWidth="1"/>
    <col min="15957" max="15997" width="0.85546875" style="7" customWidth="1"/>
    <col min="15998" max="15998" width="1.28515625" style="7" customWidth="1"/>
    <col min="15999" max="16003" width="0.85546875" style="7" customWidth="1"/>
    <col min="16004" max="16004" width="3.57421875" style="7" bestFit="1" customWidth="1"/>
    <col min="16005" max="16053" width="0.85546875" style="7" customWidth="1"/>
    <col min="16054" max="16054" width="12.7109375" style="7" customWidth="1"/>
    <col min="16055" max="16186" width="0.85546875" style="7" customWidth="1"/>
    <col min="16187" max="16187" width="4.28125" style="7" customWidth="1"/>
    <col min="16188" max="16194" width="0.85546875" style="7" customWidth="1"/>
    <col min="16195" max="16195" width="1.57421875" style="7" customWidth="1"/>
    <col min="16196" max="16196" width="0.85546875" style="7" customWidth="1"/>
    <col min="16197" max="16197" width="6.28125" style="7" customWidth="1"/>
    <col min="16198" max="16211" width="0.85546875" style="7" customWidth="1"/>
    <col min="16212" max="16212" width="2.140625" style="7" customWidth="1"/>
    <col min="16213" max="16253" width="0.85546875" style="7" customWidth="1"/>
    <col min="16254" max="16254" width="1.28515625" style="7" customWidth="1"/>
    <col min="16255" max="16259" width="0.85546875" style="7" customWidth="1"/>
    <col min="16260" max="16260" width="3.57421875" style="7" bestFit="1" customWidth="1"/>
    <col min="16261" max="16309" width="0.85546875" style="7" customWidth="1"/>
    <col min="16310" max="16310" width="12.7109375" style="7" customWidth="1"/>
    <col min="16311" max="16384" width="0.85546875" style="7" customWidth="1"/>
  </cols>
  <sheetData>
    <row r="1" spans="1:126" ht="71.25" customHeight="1">
      <c r="A1" s="325" t="s">
        <v>76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</row>
    <row r="2" ht="12.75" customHeight="1"/>
    <row r="3" spans="1:126" s="10" customFormat="1" ht="14.25" customHeight="1">
      <c r="A3" s="164" t="s">
        <v>9</v>
      </c>
      <c r="B3" s="168"/>
      <c r="C3" s="168"/>
      <c r="D3" s="168"/>
      <c r="E3" s="168"/>
      <c r="F3" s="270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270"/>
      <c r="AK3" s="164" t="s">
        <v>77</v>
      </c>
      <c r="AL3" s="168"/>
      <c r="AM3" s="168"/>
      <c r="AN3" s="168"/>
      <c r="AO3" s="168"/>
      <c r="AP3" s="168"/>
      <c r="AQ3" s="168"/>
      <c r="AR3" s="168"/>
      <c r="AS3" s="168"/>
      <c r="AT3" s="270"/>
      <c r="AU3" s="164" t="s">
        <v>78</v>
      </c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4" t="s">
        <v>79</v>
      </c>
      <c r="BI3" s="168"/>
      <c r="BJ3" s="168"/>
      <c r="BK3" s="168"/>
      <c r="BL3" s="168"/>
      <c r="BM3" s="168"/>
      <c r="BN3" s="168"/>
      <c r="BO3" s="168"/>
      <c r="BP3" s="168"/>
      <c r="BQ3" s="270"/>
      <c r="BR3" s="179" t="s">
        <v>28</v>
      </c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95"/>
    </row>
    <row r="4" spans="1:182" s="10" customFormat="1" ht="61.5" customHeight="1">
      <c r="A4" s="271"/>
      <c r="B4" s="272"/>
      <c r="C4" s="272"/>
      <c r="D4" s="272"/>
      <c r="E4" s="272"/>
      <c r="F4" s="273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  <c r="AK4" s="271"/>
      <c r="AL4" s="272"/>
      <c r="AM4" s="272"/>
      <c r="AN4" s="272"/>
      <c r="AO4" s="272"/>
      <c r="AP4" s="272"/>
      <c r="AQ4" s="272"/>
      <c r="AR4" s="272"/>
      <c r="AS4" s="272"/>
      <c r="AT4" s="273"/>
      <c r="AU4" s="271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1"/>
      <c r="BI4" s="272"/>
      <c r="BJ4" s="272"/>
      <c r="BK4" s="272"/>
      <c r="BL4" s="272"/>
      <c r="BM4" s="272"/>
      <c r="BN4" s="272"/>
      <c r="BO4" s="272"/>
      <c r="BP4" s="272"/>
      <c r="BQ4" s="273"/>
      <c r="BR4" s="164" t="s">
        <v>63</v>
      </c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73"/>
      <c r="CG4" s="164" t="s">
        <v>30</v>
      </c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73"/>
      <c r="CX4" s="168" t="s">
        <v>31</v>
      </c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270"/>
      <c r="FZ4" s="40"/>
    </row>
    <row r="5" spans="1:182" s="10" customFormat="1" ht="24.75" customHeight="1">
      <c r="A5" s="169"/>
      <c r="B5" s="170"/>
      <c r="C5" s="170"/>
      <c r="D5" s="170"/>
      <c r="E5" s="170"/>
      <c r="F5" s="274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274"/>
      <c r="AK5" s="169"/>
      <c r="AL5" s="170"/>
      <c r="AM5" s="170"/>
      <c r="AN5" s="170"/>
      <c r="AO5" s="170"/>
      <c r="AP5" s="170"/>
      <c r="AQ5" s="170"/>
      <c r="AR5" s="170"/>
      <c r="AS5" s="170"/>
      <c r="AT5" s="274"/>
      <c r="AU5" s="169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69"/>
      <c r="BI5" s="170"/>
      <c r="BJ5" s="170"/>
      <c r="BK5" s="170"/>
      <c r="BL5" s="170"/>
      <c r="BM5" s="170"/>
      <c r="BN5" s="170"/>
      <c r="BO5" s="170"/>
      <c r="BP5" s="170"/>
      <c r="BQ5" s="274"/>
      <c r="BR5" s="166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74"/>
      <c r="CG5" s="166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74"/>
      <c r="CX5" s="179" t="s">
        <v>35</v>
      </c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2"/>
      <c r="DK5" s="179" t="s">
        <v>80</v>
      </c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2"/>
      <c r="FZ5" s="42"/>
    </row>
    <row r="6" spans="1:182" s="9" customFormat="1" ht="12.75">
      <c r="A6" s="277">
        <v>1</v>
      </c>
      <c r="B6" s="278"/>
      <c r="C6" s="278"/>
      <c r="D6" s="278"/>
      <c r="E6" s="278"/>
      <c r="F6" s="279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9"/>
      <c r="AK6" s="277">
        <v>3</v>
      </c>
      <c r="AL6" s="278"/>
      <c r="AM6" s="278"/>
      <c r="AN6" s="278"/>
      <c r="AO6" s="278"/>
      <c r="AP6" s="278"/>
      <c r="AQ6" s="278"/>
      <c r="AR6" s="278"/>
      <c r="AS6" s="278"/>
      <c r="AT6" s="279"/>
      <c r="AU6" s="277">
        <v>4</v>
      </c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7">
        <v>5</v>
      </c>
      <c r="BI6" s="278"/>
      <c r="BJ6" s="278"/>
      <c r="BK6" s="278"/>
      <c r="BL6" s="278"/>
      <c r="BM6" s="278"/>
      <c r="BN6" s="278"/>
      <c r="BO6" s="278"/>
      <c r="BP6" s="278"/>
      <c r="BQ6" s="279"/>
      <c r="BR6" s="277">
        <v>6</v>
      </c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9"/>
      <c r="CG6" s="277">
        <v>7</v>
      </c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9"/>
      <c r="CX6" s="277">
        <v>8</v>
      </c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9"/>
      <c r="DK6" s="277">
        <v>9</v>
      </c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9"/>
      <c r="FZ6" s="43"/>
    </row>
    <row r="7" spans="1:182" s="5" customFormat="1" ht="49.5" customHeight="1">
      <c r="A7" s="250" t="s">
        <v>1</v>
      </c>
      <c r="B7" s="251"/>
      <c r="C7" s="251"/>
      <c r="D7" s="251"/>
      <c r="E7" s="251"/>
      <c r="F7" s="252"/>
      <c r="G7" s="312" t="s">
        <v>81</v>
      </c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3"/>
      <c r="AK7" s="314" t="s">
        <v>38</v>
      </c>
      <c r="AL7" s="315"/>
      <c r="AM7" s="315"/>
      <c r="AN7" s="315"/>
      <c r="AO7" s="315"/>
      <c r="AP7" s="315"/>
      <c r="AQ7" s="315"/>
      <c r="AR7" s="315"/>
      <c r="AS7" s="315"/>
      <c r="AT7" s="316"/>
      <c r="AU7" s="233" t="s">
        <v>38</v>
      </c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27">
        <f>BH8+BH11+BH19+BH9</f>
        <v>11786702.704488873</v>
      </c>
      <c r="BI7" s="234"/>
      <c r="BJ7" s="234"/>
      <c r="BK7" s="234"/>
      <c r="BL7" s="234"/>
      <c r="BM7" s="234"/>
      <c r="BN7" s="234"/>
      <c r="BO7" s="234"/>
      <c r="BP7" s="234"/>
      <c r="BQ7" s="235"/>
      <c r="BR7" s="257">
        <f>BR8+BR11+BR19</f>
        <v>11360174.106488874</v>
      </c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9"/>
      <c r="CG7" s="257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9"/>
      <c r="CX7" s="257">
        <f>CX8+CX11+CX19+CX9</f>
        <v>418037.718</v>
      </c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9"/>
      <c r="DK7" s="257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9"/>
      <c r="FZ7" s="44">
        <f>1396924-FZ8</f>
        <v>1377924</v>
      </c>
    </row>
    <row r="8" spans="1:182" s="5" customFormat="1" ht="16.5" customHeight="1">
      <c r="A8" s="250" t="s">
        <v>13</v>
      </c>
      <c r="B8" s="251"/>
      <c r="C8" s="251"/>
      <c r="D8" s="251"/>
      <c r="E8" s="251"/>
      <c r="F8" s="252"/>
      <c r="G8" s="312" t="s">
        <v>82</v>
      </c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3"/>
      <c r="AK8" s="320">
        <v>0.22</v>
      </c>
      <c r="AL8" s="321"/>
      <c r="AM8" s="321"/>
      <c r="AN8" s="321"/>
      <c r="AO8" s="321"/>
      <c r="AP8" s="321"/>
      <c r="AQ8" s="321"/>
      <c r="AR8" s="321"/>
      <c r="AS8" s="321"/>
      <c r="AT8" s="322"/>
      <c r="AU8" s="257">
        <f>'1-2 (211)'!CS23+'1-2 (211)'!DO22-AU9</f>
        <v>39000793.889036</v>
      </c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7">
        <f>AU8*AK8-1932.6</f>
        <v>8578242.055587921</v>
      </c>
      <c r="BI8" s="258"/>
      <c r="BJ8" s="258"/>
      <c r="BK8" s="258"/>
      <c r="BL8" s="258"/>
      <c r="BM8" s="258"/>
      <c r="BN8" s="258"/>
      <c r="BO8" s="258"/>
      <c r="BP8" s="258"/>
      <c r="BQ8" s="259"/>
      <c r="BR8" s="257">
        <f>BH8-CX8</f>
        <v>8275098.775587921</v>
      </c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9"/>
      <c r="CG8" s="257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9"/>
      <c r="CX8" s="257">
        <f>FZ7*AK8</f>
        <v>303143.28</v>
      </c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9"/>
      <c r="DK8" s="257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9"/>
      <c r="FZ8" s="45">
        <v>19000</v>
      </c>
    </row>
    <row r="9" spans="1:182" s="5" customFormat="1" ht="16.5" customHeight="1">
      <c r="A9" s="250" t="s">
        <v>12</v>
      </c>
      <c r="B9" s="251"/>
      <c r="C9" s="251"/>
      <c r="D9" s="251"/>
      <c r="E9" s="251"/>
      <c r="F9" s="252"/>
      <c r="G9" s="312" t="s">
        <v>83</v>
      </c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3"/>
      <c r="AK9" s="320">
        <v>0.1</v>
      </c>
      <c r="AL9" s="321"/>
      <c r="AM9" s="321"/>
      <c r="AN9" s="321"/>
      <c r="AO9" s="321"/>
      <c r="AP9" s="321"/>
      <c r="AQ9" s="321"/>
      <c r="AR9" s="321"/>
      <c r="AS9" s="321"/>
      <c r="AT9" s="322"/>
      <c r="AU9" s="257">
        <f>104500</f>
        <v>104500</v>
      </c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7">
        <f>AU9*AK9-54.45</f>
        <v>10395.55</v>
      </c>
      <c r="BI9" s="258"/>
      <c r="BJ9" s="258"/>
      <c r="BK9" s="258"/>
      <c r="BL9" s="258"/>
      <c r="BM9" s="258"/>
      <c r="BN9" s="258"/>
      <c r="BO9" s="258"/>
      <c r="BP9" s="258"/>
      <c r="BQ9" s="259"/>
      <c r="BR9" s="257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9"/>
      <c r="CG9" s="257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9"/>
      <c r="CX9" s="257">
        <f>FZ8*AK9+4.67</f>
        <v>1904.67</v>
      </c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9"/>
      <c r="DK9" s="257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9"/>
      <c r="FZ9" s="45"/>
    </row>
    <row r="10" spans="1:182" s="5" customFormat="1" ht="69.75" customHeight="1">
      <c r="A10" s="250" t="s">
        <v>41</v>
      </c>
      <c r="B10" s="251"/>
      <c r="C10" s="251"/>
      <c r="D10" s="251"/>
      <c r="E10" s="251"/>
      <c r="F10" s="252"/>
      <c r="G10" s="312" t="s">
        <v>84</v>
      </c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3"/>
      <c r="AK10" s="314"/>
      <c r="AL10" s="315"/>
      <c r="AM10" s="315"/>
      <c r="AN10" s="315"/>
      <c r="AO10" s="315"/>
      <c r="AP10" s="315"/>
      <c r="AQ10" s="315"/>
      <c r="AR10" s="315"/>
      <c r="AS10" s="315"/>
      <c r="AT10" s="316"/>
      <c r="AU10" s="257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7"/>
      <c r="BI10" s="258"/>
      <c r="BJ10" s="258"/>
      <c r="BK10" s="258"/>
      <c r="BL10" s="258"/>
      <c r="BM10" s="258"/>
      <c r="BN10" s="258"/>
      <c r="BO10" s="258"/>
      <c r="BP10" s="258"/>
      <c r="BQ10" s="259"/>
      <c r="BR10" s="257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9"/>
      <c r="CG10" s="257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9"/>
      <c r="CX10" s="257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9"/>
      <c r="DK10" s="257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9"/>
      <c r="FZ10" s="46">
        <v>11372940.31</v>
      </c>
    </row>
    <row r="11" spans="1:182" s="5" customFormat="1" ht="78.75" customHeight="1">
      <c r="A11" s="250" t="s">
        <v>2</v>
      </c>
      <c r="B11" s="251"/>
      <c r="C11" s="251"/>
      <c r="D11" s="251"/>
      <c r="E11" s="251"/>
      <c r="F11" s="252"/>
      <c r="G11" s="312" t="s">
        <v>85</v>
      </c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3"/>
      <c r="AK11" s="314" t="s">
        <v>38</v>
      </c>
      <c r="AL11" s="315"/>
      <c r="AM11" s="315"/>
      <c r="AN11" s="315"/>
      <c r="AO11" s="315"/>
      <c r="AP11" s="315"/>
      <c r="AQ11" s="315"/>
      <c r="AR11" s="315"/>
      <c r="AS11" s="315"/>
      <c r="AT11" s="316"/>
      <c r="AU11" s="323" t="s">
        <v>38</v>
      </c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257">
        <f>BH12+BH14</f>
        <v>1209024.6105601161</v>
      </c>
      <c r="BI11" s="258"/>
      <c r="BJ11" s="258"/>
      <c r="BK11" s="258"/>
      <c r="BL11" s="258"/>
      <c r="BM11" s="258"/>
      <c r="BN11" s="258"/>
      <c r="BO11" s="258"/>
      <c r="BP11" s="258"/>
      <c r="BQ11" s="259"/>
      <c r="BR11" s="257">
        <f>BR12+BR14</f>
        <v>1166308.966560116</v>
      </c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9"/>
      <c r="CG11" s="257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9"/>
      <c r="CX11" s="257">
        <f>CX12+CX14</f>
        <v>42715.644</v>
      </c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9"/>
      <c r="DK11" s="257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9"/>
      <c r="FZ11" s="47">
        <f>SUM(BH7+BH14)</f>
        <v>11864704.292266946</v>
      </c>
    </row>
    <row r="12" spans="1:182" s="5" customFormat="1" ht="84" customHeight="1">
      <c r="A12" s="250" t="s">
        <v>46</v>
      </c>
      <c r="B12" s="251"/>
      <c r="C12" s="251"/>
      <c r="D12" s="251"/>
      <c r="E12" s="251"/>
      <c r="F12" s="252"/>
      <c r="G12" s="312" t="s">
        <v>86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3"/>
      <c r="AK12" s="317">
        <v>0.029</v>
      </c>
      <c r="AL12" s="318"/>
      <c r="AM12" s="318"/>
      <c r="AN12" s="318"/>
      <c r="AO12" s="318"/>
      <c r="AP12" s="318"/>
      <c r="AQ12" s="318"/>
      <c r="AR12" s="318"/>
      <c r="AS12" s="318"/>
      <c r="AT12" s="319"/>
      <c r="AU12" s="257">
        <f>AU8</f>
        <v>39000793.889036</v>
      </c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7">
        <f>AU12*AK12</f>
        <v>1131023.022782044</v>
      </c>
      <c r="BI12" s="258"/>
      <c r="BJ12" s="258"/>
      <c r="BK12" s="258"/>
      <c r="BL12" s="258"/>
      <c r="BM12" s="258"/>
      <c r="BN12" s="258"/>
      <c r="BO12" s="258"/>
      <c r="BP12" s="258"/>
      <c r="BQ12" s="259"/>
      <c r="BR12" s="257">
        <f>BH12-CX12</f>
        <v>1091063.226782044</v>
      </c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9"/>
      <c r="CG12" s="257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9"/>
      <c r="CX12" s="257">
        <f>FZ7*AK12</f>
        <v>39959.796</v>
      </c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9"/>
      <c r="DK12" s="257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9"/>
      <c r="FZ12" s="47">
        <f>FZ11-BH7</f>
        <v>78001.5877780728</v>
      </c>
    </row>
    <row r="13" spans="1:126" s="5" customFormat="1" ht="33" customHeight="1">
      <c r="A13" s="250" t="s">
        <v>48</v>
      </c>
      <c r="B13" s="251"/>
      <c r="C13" s="251"/>
      <c r="D13" s="251"/>
      <c r="E13" s="251"/>
      <c r="F13" s="252"/>
      <c r="G13" s="312" t="s">
        <v>87</v>
      </c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20">
        <v>0</v>
      </c>
      <c r="AL13" s="321"/>
      <c r="AM13" s="321"/>
      <c r="AN13" s="321"/>
      <c r="AO13" s="321"/>
      <c r="AP13" s="321"/>
      <c r="AQ13" s="321"/>
      <c r="AR13" s="321"/>
      <c r="AS13" s="321"/>
      <c r="AT13" s="322"/>
      <c r="AU13" s="257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7"/>
      <c r="BI13" s="258"/>
      <c r="BJ13" s="258"/>
      <c r="BK13" s="258"/>
      <c r="BL13" s="258"/>
      <c r="BM13" s="258"/>
      <c r="BN13" s="258"/>
      <c r="BO13" s="258"/>
      <c r="BP13" s="258"/>
      <c r="BQ13" s="259"/>
      <c r="BR13" s="257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9"/>
      <c r="CG13" s="257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9"/>
      <c r="CX13" s="257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9"/>
      <c r="DK13" s="257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9"/>
    </row>
    <row r="14" spans="1:126" s="5" customFormat="1" ht="81.75" customHeight="1">
      <c r="A14" s="250" t="s">
        <v>71</v>
      </c>
      <c r="B14" s="251"/>
      <c r="C14" s="251"/>
      <c r="D14" s="251"/>
      <c r="E14" s="251"/>
      <c r="F14" s="252"/>
      <c r="G14" s="312" t="s">
        <v>88</v>
      </c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3"/>
      <c r="AK14" s="317">
        <v>0.002</v>
      </c>
      <c r="AL14" s="318"/>
      <c r="AM14" s="318"/>
      <c r="AN14" s="318"/>
      <c r="AO14" s="318"/>
      <c r="AP14" s="318"/>
      <c r="AQ14" s="318"/>
      <c r="AR14" s="318"/>
      <c r="AS14" s="318"/>
      <c r="AT14" s="319"/>
      <c r="AU14" s="257">
        <f>AU12</f>
        <v>39000793.889036</v>
      </c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7">
        <f>AU14*AK14</f>
        <v>78001.587778072</v>
      </c>
      <c r="BI14" s="258"/>
      <c r="BJ14" s="258"/>
      <c r="BK14" s="258"/>
      <c r="BL14" s="258"/>
      <c r="BM14" s="258"/>
      <c r="BN14" s="258"/>
      <c r="BO14" s="258"/>
      <c r="BP14" s="258"/>
      <c r="BQ14" s="259"/>
      <c r="BR14" s="257">
        <f>BH14-CX14</f>
        <v>75245.739778072</v>
      </c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9"/>
      <c r="CG14" s="257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9"/>
      <c r="CX14" s="257">
        <f>FZ7*AK14</f>
        <v>2755.848</v>
      </c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9"/>
      <c r="DK14" s="257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9"/>
    </row>
    <row r="15" spans="1:126" s="5" customFormat="1" ht="82.5" customHeight="1">
      <c r="A15" s="250" t="s">
        <v>89</v>
      </c>
      <c r="B15" s="251"/>
      <c r="C15" s="251"/>
      <c r="D15" s="251"/>
      <c r="E15" s="251"/>
      <c r="F15" s="252"/>
      <c r="G15" s="312" t="s">
        <v>90</v>
      </c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  <c r="AK15" s="314"/>
      <c r="AL15" s="315"/>
      <c r="AM15" s="315"/>
      <c r="AN15" s="315"/>
      <c r="AO15" s="315"/>
      <c r="AP15" s="315"/>
      <c r="AQ15" s="315"/>
      <c r="AR15" s="315"/>
      <c r="AS15" s="315"/>
      <c r="AT15" s="316"/>
      <c r="AU15" s="257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7"/>
      <c r="BI15" s="258"/>
      <c r="BJ15" s="258"/>
      <c r="BK15" s="258"/>
      <c r="BL15" s="258"/>
      <c r="BM15" s="258"/>
      <c r="BN15" s="258"/>
      <c r="BO15" s="258"/>
      <c r="BP15" s="258"/>
      <c r="BQ15" s="259"/>
      <c r="BR15" s="257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9"/>
      <c r="CG15" s="257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9"/>
      <c r="CX15" s="257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9"/>
      <c r="DK15" s="257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9"/>
    </row>
    <row r="16" spans="1:126" s="5" customFormat="1" ht="54" customHeight="1">
      <c r="A16" s="250" t="s">
        <v>3</v>
      </c>
      <c r="B16" s="251"/>
      <c r="C16" s="251"/>
      <c r="D16" s="251"/>
      <c r="E16" s="251"/>
      <c r="F16" s="252"/>
      <c r="G16" s="312" t="s">
        <v>91</v>
      </c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3"/>
      <c r="AK16" s="314" t="s">
        <v>38</v>
      </c>
      <c r="AL16" s="315"/>
      <c r="AM16" s="315"/>
      <c r="AN16" s="315"/>
      <c r="AO16" s="315"/>
      <c r="AP16" s="315"/>
      <c r="AQ16" s="315"/>
      <c r="AR16" s="315"/>
      <c r="AS16" s="315"/>
      <c r="AT16" s="316"/>
      <c r="AU16" s="257" t="s">
        <v>38</v>
      </c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7"/>
      <c r="BI16" s="258"/>
      <c r="BJ16" s="258"/>
      <c r="BK16" s="258"/>
      <c r="BL16" s="258"/>
      <c r="BM16" s="258"/>
      <c r="BN16" s="258"/>
      <c r="BO16" s="258"/>
      <c r="BP16" s="258"/>
      <c r="BQ16" s="259"/>
      <c r="BR16" s="257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9"/>
      <c r="CG16" s="257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9"/>
      <c r="CX16" s="257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9"/>
      <c r="DK16" s="257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9"/>
    </row>
    <row r="17" spans="1:126" s="5" customFormat="1" ht="25.5" customHeight="1">
      <c r="A17" s="250" t="s">
        <v>16</v>
      </c>
      <c r="B17" s="251"/>
      <c r="C17" s="251"/>
      <c r="D17" s="251"/>
      <c r="E17" s="251"/>
      <c r="F17" s="252"/>
      <c r="G17" s="312" t="s">
        <v>92</v>
      </c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3"/>
      <c r="AK17" s="314" t="s">
        <v>38</v>
      </c>
      <c r="AL17" s="315"/>
      <c r="AM17" s="315"/>
      <c r="AN17" s="315"/>
      <c r="AO17" s="315"/>
      <c r="AP17" s="315"/>
      <c r="AQ17" s="315"/>
      <c r="AR17" s="315"/>
      <c r="AS17" s="315"/>
      <c r="AT17" s="316"/>
      <c r="AU17" s="257" t="s">
        <v>38</v>
      </c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7"/>
      <c r="BI17" s="258"/>
      <c r="BJ17" s="258"/>
      <c r="BK17" s="258"/>
      <c r="BL17" s="258"/>
      <c r="BM17" s="258"/>
      <c r="BN17" s="258"/>
      <c r="BO17" s="258"/>
      <c r="BP17" s="258"/>
      <c r="BQ17" s="259"/>
      <c r="BR17" s="257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9"/>
      <c r="CG17" s="257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9"/>
      <c r="CX17" s="257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9"/>
      <c r="DK17" s="257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9"/>
    </row>
    <row r="18" spans="1:126" s="5" customFormat="1" ht="39" customHeight="1">
      <c r="A18" s="250" t="s">
        <v>93</v>
      </c>
      <c r="B18" s="251"/>
      <c r="C18" s="251"/>
      <c r="D18" s="251"/>
      <c r="E18" s="251"/>
      <c r="F18" s="252"/>
      <c r="G18" s="312" t="s">
        <v>94</v>
      </c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3"/>
      <c r="AK18" s="314" t="s">
        <v>38</v>
      </c>
      <c r="AL18" s="315"/>
      <c r="AM18" s="315"/>
      <c r="AN18" s="315"/>
      <c r="AO18" s="315"/>
      <c r="AP18" s="315"/>
      <c r="AQ18" s="315"/>
      <c r="AR18" s="315"/>
      <c r="AS18" s="315"/>
      <c r="AT18" s="316"/>
      <c r="AU18" s="257" t="s">
        <v>38</v>
      </c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7"/>
      <c r="BI18" s="258"/>
      <c r="BJ18" s="258"/>
      <c r="BK18" s="258"/>
      <c r="BL18" s="258"/>
      <c r="BM18" s="258"/>
      <c r="BN18" s="258"/>
      <c r="BO18" s="258"/>
      <c r="BP18" s="258"/>
      <c r="BQ18" s="259"/>
      <c r="BR18" s="257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9"/>
      <c r="CG18" s="257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9"/>
      <c r="CX18" s="257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9"/>
      <c r="DK18" s="257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9"/>
    </row>
    <row r="19" spans="1:182" s="5" customFormat="1" ht="39" customHeight="1">
      <c r="A19" s="250" t="s">
        <v>4</v>
      </c>
      <c r="B19" s="251"/>
      <c r="C19" s="251"/>
      <c r="D19" s="251"/>
      <c r="E19" s="251"/>
      <c r="F19" s="252"/>
      <c r="G19" s="312" t="s">
        <v>95</v>
      </c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3"/>
      <c r="AK19" s="314">
        <v>4.1</v>
      </c>
      <c r="AL19" s="315"/>
      <c r="AM19" s="315"/>
      <c r="AN19" s="315"/>
      <c r="AO19" s="315"/>
      <c r="AP19" s="315"/>
      <c r="AQ19" s="315"/>
      <c r="AR19" s="315"/>
      <c r="AS19" s="315"/>
      <c r="AT19" s="316"/>
      <c r="AU19" s="257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7">
        <f>BH20</f>
        <v>1989040.4883408358</v>
      </c>
      <c r="BI19" s="258"/>
      <c r="BJ19" s="258"/>
      <c r="BK19" s="258"/>
      <c r="BL19" s="258"/>
      <c r="BM19" s="258"/>
      <c r="BN19" s="258"/>
      <c r="BO19" s="258"/>
      <c r="BP19" s="258"/>
      <c r="BQ19" s="259"/>
      <c r="BR19" s="257">
        <f>BH19-CX19</f>
        <v>1918766.3643408357</v>
      </c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9"/>
      <c r="CG19" s="257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9"/>
      <c r="CX19" s="257">
        <f>CX20</f>
        <v>70274.124</v>
      </c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9"/>
      <c r="DK19" s="257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9"/>
      <c r="FZ19" s="6"/>
    </row>
    <row r="20" spans="1:126" s="5" customFormat="1" ht="54.75" customHeight="1">
      <c r="A20" s="250" t="s">
        <v>10</v>
      </c>
      <c r="B20" s="251"/>
      <c r="C20" s="251"/>
      <c r="D20" s="251"/>
      <c r="E20" s="251"/>
      <c r="F20" s="252"/>
      <c r="G20" s="312" t="s">
        <v>96</v>
      </c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3"/>
      <c r="AK20" s="317">
        <v>0.051</v>
      </c>
      <c r="AL20" s="318"/>
      <c r="AM20" s="318"/>
      <c r="AN20" s="318"/>
      <c r="AO20" s="318"/>
      <c r="AP20" s="318"/>
      <c r="AQ20" s="318"/>
      <c r="AR20" s="318"/>
      <c r="AS20" s="318"/>
      <c r="AT20" s="319"/>
      <c r="AU20" s="257">
        <f>AU14</f>
        <v>39000793.889036</v>
      </c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7">
        <f>AU20*AK20</f>
        <v>1989040.4883408358</v>
      </c>
      <c r="BI20" s="258"/>
      <c r="BJ20" s="258"/>
      <c r="BK20" s="258"/>
      <c r="BL20" s="258"/>
      <c r="BM20" s="258"/>
      <c r="BN20" s="258"/>
      <c r="BO20" s="258"/>
      <c r="BP20" s="258"/>
      <c r="BQ20" s="259"/>
      <c r="BR20" s="257">
        <f>BH20-CX20</f>
        <v>1918766.3643408357</v>
      </c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9"/>
      <c r="CG20" s="257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9"/>
      <c r="CX20" s="257">
        <f>FZ7*AK20</f>
        <v>70274.124</v>
      </c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9"/>
      <c r="DK20" s="257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9"/>
    </row>
    <row r="21" spans="1:126" s="5" customFormat="1" ht="68.25" customHeight="1">
      <c r="A21" s="250" t="s">
        <v>11</v>
      </c>
      <c r="B21" s="251"/>
      <c r="C21" s="251"/>
      <c r="D21" s="251"/>
      <c r="E21" s="251"/>
      <c r="F21" s="252"/>
      <c r="G21" s="312" t="s">
        <v>97</v>
      </c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3"/>
      <c r="AK21" s="314"/>
      <c r="AL21" s="315"/>
      <c r="AM21" s="315"/>
      <c r="AN21" s="315"/>
      <c r="AO21" s="315"/>
      <c r="AP21" s="315"/>
      <c r="AQ21" s="315"/>
      <c r="AR21" s="315"/>
      <c r="AS21" s="315"/>
      <c r="AT21" s="316"/>
      <c r="AU21" s="257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7"/>
      <c r="BI21" s="258"/>
      <c r="BJ21" s="258"/>
      <c r="BK21" s="258"/>
      <c r="BL21" s="258"/>
      <c r="BM21" s="258"/>
      <c r="BN21" s="258"/>
      <c r="BO21" s="258"/>
      <c r="BP21" s="258"/>
      <c r="BQ21" s="259"/>
      <c r="BR21" s="257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9"/>
      <c r="CG21" s="257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9"/>
      <c r="CX21" s="257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9"/>
      <c r="DK21" s="257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9"/>
    </row>
    <row r="22" spans="1:126" s="5" customFormat="1" ht="18" customHeight="1">
      <c r="A22" s="308" t="s">
        <v>50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1"/>
      <c r="BH22" s="309">
        <f>BR22+CX22</f>
        <v>9172816.75</v>
      </c>
      <c r="BI22" s="310"/>
      <c r="BJ22" s="310"/>
      <c r="BK22" s="310"/>
      <c r="BL22" s="310"/>
      <c r="BM22" s="310"/>
      <c r="BN22" s="310"/>
      <c r="BO22" s="310"/>
      <c r="BP22" s="310"/>
      <c r="BQ22" s="311"/>
      <c r="BR22" s="309">
        <v>9172816.75</v>
      </c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1"/>
      <c r="CG22" s="309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1"/>
      <c r="CX22" s="309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1"/>
      <c r="DK22" s="257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9"/>
    </row>
    <row r="23" spans="1:126" s="5" customFormat="1" ht="18" customHeight="1">
      <c r="A23" s="308" t="s">
        <v>51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309">
        <f>BR23+CX23</f>
        <v>2195848.23</v>
      </c>
      <c r="BI23" s="310"/>
      <c r="BJ23" s="310"/>
      <c r="BK23" s="310"/>
      <c r="BL23" s="310"/>
      <c r="BM23" s="310"/>
      <c r="BN23" s="310"/>
      <c r="BO23" s="310"/>
      <c r="BP23" s="310"/>
      <c r="BQ23" s="311"/>
      <c r="BR23" s="309">
        <v>2195848.23</v>
      </c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1"/>
      <c r="CG23" s="309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1"/>
      <c r="CX23" s="309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1"/>
      <c r="DK23" s="257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9"/>
    </row>
    <row r="24" spans="1:126" s="5" customFormat="1" ht="18" customHeight="1">
      <c r="A24" s="308" t="s">
        <v>52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1"/>
      <c r="BH24" s="309">
        <f>SUM(CX24)</f>
        <v>418037.718</v>
      </c>
      <c r="BI24" s="310"/>
      <c r="BJ24" s="310"/>
      <c r="BK24" s="310"/>
      <c r="BL24" s="310"/>
      <c r="BM24" s="310"/>
      <c r="BN24" s="310"/>
      <c r="BO24" s="310"/>
      <c r="BP24" s="310"/>
      <c r="BQ24" s="311"/>
      <c r="BR24" s="309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1"/>
      <c r="CG24" s="309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1"/>
      <c r="CX24" s="309">
        <f>CX7</f>
        <v>418037.718</v>
      </c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1"/>
      <c r="DK24" s="257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9"/>
    </row>
    <row r="25" spans="1:126" s="5" customFormat="1" ht="16.5" customHeight="1">
      <c r="A25" s="308" t="s">
        <v>73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1"/>
      <c r="BH25" s="309">
        <f>SUM(BR25:DV25)</f>
        <v>11786702.698</v>
      </c>
      <c r="BI25" s="310"/>
      <c r="BJ25" s="310"/>
      <c r="BK25" s="310"/>
      <c r="BL25" s="310"/>
      <c r="BM25" s="310"/>
      <c r="BN25" s="310"/>
      <c r="BO25" s="310"/>
      <c r="BP25" s="310"/>
      <c r="BQ25" s="311"/>
      <c r="BR25" s="309">
        <f>BR22+BR23</f>
        <v>11368664.98</v>
      </c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1"/>
      <c r="CG25" s="309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1"/>
      <c r="CX25" s="309">
        <f>SUM(CX24)</f>
        <v>418037.718</v>
      </c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1"/>
      <c r="DK25" s="257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9"/>
    </row>
    <row r="26" spans="1:126" ht="27" customHeight="1">
      <c r="A26" s="306" t="s">
        <v>98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</row>
    <row r="27" spans="1:126" s="11" customFormat="1" ht="68.25" customHeight="1">
      <c r="A27" s="307" t="s">
        <v>99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7"/>
      <c r="DH27" s="307"/>
      <c r="DI27" s="307"/>
      <c r="DJ27" s="307"/>
      <c r="DK27" s="307"/>
      <c r="DL27" s="307"/>
      <c r="DM27" s="307"/>
      <c r="DN27" s="307"/>
      <c r="DO27" s="307"/>
      <c r="DP27" s="307"/>
      <c r="DQ27" s="307"/>
      <c r="DR27" s="307"/>
      <c r="DS27" s="307"/>
      <c r="DT27" s="307"/>
      <c r="DU27" s="307"/>
      <c r="DV27" s="307"/>
    </row>
    <row r="28" ht="32.25" customHeight="1"/>
  </sheetData>
  <mergeCells count="182">
    <mergeCell ref="A1:DV1"/>
    <mergeCell ref="A3:F5"/>
    <mergeCell ref="G3:AJ5"/>
    <mergeCell ref="AK3:AT5"/>
    <mergeCell ref="AU3:BG5"/>
    <mergeCell ref="BH3:BQ5"/>
    <mergeCell ref="BR3:DV3"/>
    <mergeCell ref="BR4:CF5"/>
    <mergeCell ref="CG4:CW5"/>
    <mergeCell ref="CX4:DV4"/>
    <mergeCell ref="CX5:DJ5"/>
    <mergeCell ref="DK5:DV5"/>
    <mergeCell ref="A6:F6"/>
    <mergeCell ref="G6:AJ6"/>
    <mergeCell ref="AK6:AT6"/>
    <mergeCell ref="AU6:BG6"/>
    <mergeCell ref="BH6:BQ6"/>
    <mergeCell ref="BR6:CF6"/>
    <mergeCell ref="CG6:CW6"/>
    <mergeCell ref="CX6:DJ6"/>
    <mergeCell ref="DK6:DV6"/>
    <mergeCell ref="A7:F7"/>
    <mergeCell ref="G7:AJ7"/>
    <mergeCell ref="AK7:AT7"/>
    <mergeCell ref="AU7:BG7"/>
    <mergeCell ref="BH7:BQ7"/>
    <mergeCell ref="BR7:CF7"/>
    <mergeCell ref="CG7:CW7"/>
    <mergeCell ref="CX7:DJ7"/>
    <mergeCell ref="DK7:DV7"/>
    <mergeCell ref="CG8:CW8"/>
    <mergeCell ref="CX8:DJ8"/>
    <mergeCell ref="DK8:DV8"/>
    <mergeCell ref="A9:F9"/>
    <mergeCell ref="G9:AJ9"/>
    <mergeCell ref="AK9:AT9"/>
    <mergeCell ref="AU9:BG9"/>
    <mergeCell ref="BH9:BQ9"/>
    <mergeCell ref="BR9:CF9"/>
    <mergeCell ref="CG9:CW9"/>
    <mergeCell ref="A8:F8"/>
    <mergeCell ref="G8:AJ8"/>
    <mergeCell ref="AK8:AT8"/>
    <mergeCell ref="AU8:BG8"/>
    <mergeCell ref="BH8:BQ8"/>
    <mergeCell ref="BR8:CF8"/>
    <mergeCell ref="CX9:DJ9"/>
    <mergeCell ref="DK9:DV9"/>
    <mergeCell ref="A10:F10"/>
    <mergeCell ref="G10:AJ10"/>
    <mergeCell ref="AK10:AT10"/>
    <mergeCell ref="AU10:BG10"/>
    <mergeCell ref="BH10:BQ10"/>
    <mergeCell ref="BR10:CF10"/>
    <mergeCell ref="CG10:CW10"/>
    <mergeCell ref="CX10:DJ10"/>
    <mergeCell ref="DK10:DV10"/>
    <mergeCell ref="A11:F11"/>
    <mergeCell ref="G11:AJ11"/>
    <mergeCell ref="AK11:AT11"/>
    <mergeCell ref="AU11:BG11"/>
    <mergeCell ref="BH11:BQ11"/>
    <mergeCell ref="BR11:CF11"/>
    <mergeCell ref="CG11:CW11"/>
    <mergeCell ref="CX11:DJ11"/>
    <mergeCell ref="DK11:DV11"/>
    <mergeCell ref="CG12:CW12"/>
    <mergeCell ref="CX12:DJ12"/>
    <mergeCell ref="DK12:DV12"/>
    <mergeCell ref="A13:F13"/>
    <mergeCell ref="G13:AJ13"/>
    <mergeCell ref="AK13:AT13"/>
    <mergeCell ref="AU13:BG13"/>
    <mergeCell ref="BH13:BQ13"/>
    <mergeCell ref="BR13:CF13"/>
    <mergeCell ref="CG13:CW13"/>
    <mergeCell ref="A12:F12"/>
    <mergeCell ref="G12:AJ12"/>
    <mergeCell ref="AK12:AT12"/>
    <mergeCell ref="AU12:BG12"/>
    <mergeCell ref="BH12:BQ12"/>
    <mergeCell ref="BR12:CF12"/>
    <mergeCell ref="CX13:DJ13"/>
    <mergeCell ref="DK13:DV13"/>
    <mergeCell ref="A14:F14"/>
    <mergeCell ref="G14:AJ14"/>
    <mergeCell ref="AK14:AT14"/>
    <mergeCell ref="AU14:BG14"/>
    <mergeCell ref="BH14:BQ14"/>
    <mergeCell ref="BR14:CF14"/>
    <mergeCell ref="CG14:CW14"/>
    <mergeCell ref="CX14:DJ14"/>
    <mergeCell ref="DK14:DV14"/>
    <mergeCell ref="A15:F15"/>
    <mergeCell ref="G15:AJ15"/>
    <mergeCell ref="AK15:AT15"/>
    <mergeCell ref="AU15:BG15"/>
    <mergeCell ref="BH15:BQ15"/>
    <mergeCell ref="BR15:CF15"/>
    <mergeCell ref="CG15:CW15"/>
    <mergeCell ref="CX15:DJ15"/>
    <mergeCell ref="DK15:DV15"/>
    <mergeCell ref="CG16:CW16"/>
    <mergeCell ref="CX16:DJ16"/>
    <mergeCell ref="DK16:DV16"/>
    <mergeCell ref="A17:F17"/>
    <mergeCell ref="G17:AJ17"/>
    <mergeCell ref="AK17:AT17"/>
    <mergeCell ref="AU17:BG17"/>
    <mergeCell ref="BH17:BQ17"/>
    <mergeCell ref="BR17:CF17"/>
    <mergeCell ref="CG17:CW17"/>
    <mergeCell ref="A16:F16"/>
    <mergeCell ref="G16:AJ16"/>
    <mergeCell ref="AK16:AT16"/>
    <mergeCell ref="AU16:BG16"/>
    <mergeCell ref="BH16:BQ16"/>
    <mergeCell ref="BR16:CF16"/>
    <mergeCell ref="CX17:DJ17"/>
    <mergeCell ref="DK17:DV17"/>
    <mergeCell ref="A18:F18"/>
    <mergeCell ref="G18:AJ18"/>
    <mergeCell ref="AK18:AT18"/>
    <mergeCell ref="AU18:BG18"/>
    <mergeCell ref="BH18:BQ18"/>
    <mergeCell ref="BR18:CF18"/>
    <mergeCell ref="CG18:CW18"/>
    <mergeCell ref="CX18:DJ18"/>
    <mergeCell ref="DK18:DV18"/>
    <mergeCell ref="A19:F19"/>
    <mergeCell ref="G19:AJ19"/>
    <mergeCell ref="AK19:AT19"/>
    <mergeCell ref="AU19:BG19"/>
    <mergeCell ref="BH19:BQ19"/>
    <mergeCell ref="BR19:CF19"/>
    <mergeCell ref="CG19:CW19"/>
    <mergeCell ref="CX19:DJ19"/>
    <mergeCell ref="DK19:DV19"/>
    <mergeCell ref="CG20:CW20"/>
    <mergeCell ref="CX20:DJ20"/>
    <mergeCell ref="DK20:DV20"/>
    <mergeCell ref="A21:F21"/>
    <mergeCell ref="G21:AJ21"/>
    <mergeCell ref="AK21:AT21"/>
    <mergeCell ref="AU21:BG21"/>
    <mergeCell ref="BH21:BQ21"/>
    <mergeCell ref="BR21:CF21"/>
    <mergeCell ref="CG21:CW21"/>
    <mergeCell ref="A20:F20"/>
    <mergeCell ref="G20:AJ20"/>
    <mergeCell ref="AK20:AT20"/>
    <mergeCell ref="AU20:BG20"/>
    <mergeCell ref="BH20:BQ20"/>
    <mergeCell ref="BR20:CF20"/>
    <mergeCell ref="A23:BG23"/>
    <mergeCell ref="BH23:BQ23"/>
    <mergeCell ref="BR23:CF23"/>
    <mergeCell ref="CG23:CW23"/>
    <mergeCell ref="CX23:DJ23"/>
    <mergeCell ref="DK23:DV23"/>
    <mergeCell ref="CX21:DJ21"/>
    <mergeCell ref="DK21:DV21"/>
    <mergeCell ref="A22:BG22"/>
    <mergeCell ref="BH22:BQ22"/>
    <mergeCell ref="BR22:CF22"/>
    <mergeCell ref="CG22:CW22"/>
    <mergeCell ref="CX22:DJ22"/>
    <mergeCell ref="DK22:DV22"/>
    <mergeCell ref="A26:DV26"/>
    <mergeCell ref="A27:DV27"/>
    <mergeCell ref="A25:BG25"/>
    <mergeCell ref="BH25:BQ25"/>
    <mergeCell ref="BR25:CF25"/>
    <mergeCell ref="CG25:CW25"/>
    <mergeCell ref="CX25:DJ25"/>
    <mergeCell ref="DK25:DV25"/>
    <mergeCell ref="A24:BG24"/>
    <mergeCell ref="BH24:BQ24"/>
    <mergeCell ref="BR24:CF24"/>
    <mergeCell ref="CG24:CW24"/>
    <mergeCell ref="CX24:DJ24"/>
    <mergeCell ref="DK24:DV2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U34"/>
  <sheetViews>
    <sheetView view="pageBreakPreview" zoomScaleSheetLayoutView="100" workbookViewId="0" topLeftCell="A31">
      <selection activeCell="BE33" sqref="BE33:CF33"/>
    </sheetView>
  </sheetViews>
  <sheetFormatPr defaultColWidth="0.85546875" defaultRowHeight="15"/>
  <cols>
    <col min="1" max="134" width="0.85546875" style="7" customWidth="1"/>
    <col min="135" max="135" width="7.421875" style="7" customWidth="1"/>
    <col min="136" max="16384" width="0.85546875" style="7" customWidth="1"/>
  </cols>
  <sheetData>
    <row r="1" ht="3" customHeight="1"/>
    <row r="2" ht="15">
      <c r="A2" s="7" t="s">
        <v>101</v>
      </c>
    </row>
    <row r="3" ht="18" customHeight="1">
      <c r="A3" s="7" t="s">
        <v>102</v>
      </c>
    </row>
    <row r="4" ht="12.75" customHeight="1"/>
    <row r="5" spans="1:125" s="8" customFormat="1" ht="15.75" customHeight="1">
      <c r="A5" s="286" t="s">
        <v>9</v>
      </c>
      <c r="B5" s="295"/>
      <c r="C5" s="295"/>
      <c r="D5" s="295"/>
      <c r="E5" s="295"/>
      <c r="F5" s="296"/>
      <c r="G5" s="286" t="s">
        <v>57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6"/>
      <c r="AC5" s="286" t="s">
        <v>103</v>
      </c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6"/>
      <c r="AQ5" s="286" t="s">
        <v>104</v>
      </c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86" t="s">
        <v>105</v>
      </c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6"/>
      <c r="BS5" s="285" t="s">
        <v>28</v>
      </c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95"/>
    </row>
    <row r="6" spans="1:125" s="8" customFormat="1" ht="72" customHeight="1">
      <c r="A6" s="297"/>
      <c r="B6" s="298"/>
      <c r="C6" s="298"/>
      <c r="D6" s="298"/>
      <c r="E6" s="298"/>
      <c r="F6" s="299"/>
      <c r="G6" s="297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9"/>
      <c r="AC6" s="297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9"/>
      <c r="AQ6" s="297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7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9"/>
      <c r="BS6" s="286" t="s">
        <v>106</v>
      </c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73"/>
      <c r="CG6" s="286" t="s">
        <v>30</v>
      </c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73"/>
      <c r="CW6" s="295" t="s">
        <v>31</v>
      </c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6"/>
    </row>
    <row r="7" spans="1:125" s="8" customFormat="1" ht="25.5" customHeight="1">
      <c r="A7" s="300"/>
      <c r="B7" s="301"/>
      <c r="C7" s="301"/>
      <c r="D7" s="301"/>
      <c r="E7" s="301"/>
      <c r="F7" s="302"/>
      <c r="G7" s="300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2"/>
      <c r="AC7" s="300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2"/>
      <c r="AQ7" s="300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0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2"/>
      <c r="BS7" s="166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74"/>
      <c r="CG7" s="166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74"/>
      <c r="CW7" s="285" t="s">
        <v>35</v>
      </c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90"/>
      <c r="DJ7" s="285" t="s">
        <v>80</v>
      </c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90"/>
    </row>
    <row r="8" spans="1:125" s="9" customFormat="1" ht="12.75">
      <c r="A8" s="277">
        <v>1</v>
      </c>
      <c r="B8" s="278"/>
      <c r="C8" s="278"/>
      <c r="D8" s="278"/>
      <c r="E8" s="278"/>
      <c r="F8" s="279"/>
      <c r="G8" s="277">
        <v>2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9"/>
      <c r="AC8" s="277">
        <v>3</v>
      </c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9"/>
      <c r="AQ8" s="277">
        <v>4</v>
      </c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7">
        <v>5</v>
      </c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9"/>
      <c r="BS8" s="277">
        <v>6</v>
      </c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9"/>
      <c r="CG8" s="277">
        <v>7</v>
      </c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9"/>
      <c r="CW8" s="277">
        <v>8</v>
      </c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9"/>
      <c r="DJ8" s="277">
        <v>9</v>
      </c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9"/>
    </row>
    <row r="9" spans="1:125" s="5" customFormat="1" ht="26.25" customHeight="1">
      <c r="A9" s="348" t="s">
        <v>1</v>
      </c>
      <c r="B9" s="349"/>
      <c r="C9" s="349"/>
      <c r="D9" s="349"/>
      <c r="E9" s="349"/>
      <c r="F9" s="350"/>
      <c r="G9" s="326" t="s">
        <v>107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1"/>
      <c r="AC9" s="314" t="s">
        <v>38</v>
      </c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6"/>
      <c r="AQ9" s="233" t="s">
        <v>38</v>
      </c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369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1"/>
      <c r="BS9" s="369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1"/>
      <c r="CG9" s="233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5"/>
      <c r="CW9" s="233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5"/>
      <c r="DJ9" s="233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5"/>
    </row>
    <row r="10" spans="1:125" s="5" customFormat="1" ht="26.25" customHeight="1">
      <c r="A10" s="348" t="s">
        <v>13</v>
      </c>
      <c r="B10" s="349"/>
      <c r="C10" s="349"/>
      <c r="D10" s="349"/>
      <c r="E10" s="349"/>
      <c r="F10" s="350"/>
      <c r="G10" s="326" t="s">
        <v>108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1"/>
      <c r="AC10" s="23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5"/>
      <c r="AQ10" s="233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3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5"/>
      <c r="BS10" s="233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5"/>
      <c r="CG10" s="233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5"/>
      <c r="CW10" s="233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5"/>
      <c r="DJ10" s="233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5"/>
    </row>
    <row r="11" spans="1:125" s="5" customFormat="1" ht="12.75" customHeight="1">
      <c r="A11" s="352" t="s">
        <v>14</v>
      </c>
      <c r="B11" s="353"/>
      <c r="C11" s="353"/>
      <c r="D11" s="353"/>
      <c r="E11" s="353"/>
      <c r="F11" s="354"/>
      <c r="G11" s="358" t="s">
        <v>109</v>
      </c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359"/>
      <c r="AC11" s="360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2"/>
      <c r="AQ11" s="360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2"/>
      <c r="BE11" s="360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2"/>
      <c r="BS11" s="360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2"/>
      <c r="CG11" s="360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2"/>
      <c r="CW11" s="360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2"/>
      <c r="DJ11" s="360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2"/>
    </row>
    <row r="12" spans="1:125" s="5" customFormat="1" ht="12.75">
      <c r="A12" s="355"/>
      <c r="B12" s="356"/>
      <c r="C12" s="356"/>
      <c r="D12" s="356"/>
      <c r="E12" s="356"/>
      <c r="F12" s="357"/>
      <c r="G12" s="366" t="s">
        <v>110</v>
      </c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8"/>
      <c r="AC12" s="363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5"/>
      <c r="AQ12" s="363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5"/>
      <c r="BE12" s="363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5"/>
      <c r="BS12" s="363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5"/>
      <c r="CG12" s="363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5"/>
      <c r="CW12" s="363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5"/>
      <c r="DJ12" s="363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5"/>
    </row>
    <row r="13" spans="1:125" s="5" customFormat="1" ht="26.25" customHeight="1">
      <c r="A13" s="348" t="s">
        <v>12</v>
      </c>
      <c r="B13" s="349"/>
      <c r="C13" s="349"/>
      <c r="D13" s="349"/>
      <c r="E13" s="349"/>
      <c r="F13" s="350"/>
      <c r="G13" s="326" t="s">
        <v>111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33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5"/>
      <c r="AQ13" s="233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3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5"/>
      <c r="BS13" s="233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3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5"/>
      <c r="CW13" s="233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5"/>
      <c r="DJ13" s="233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5"/>
    </row>
    <row r="14" spans="1:125" s="5" customFormat="1" ht="12.75">
      <c r="A14" s="352" t="s">
        <v>15</v>
      </c>
      <c r="B14" s="353"/>
      <c r="C14" s="353"/>
      <c r="D14" s="353"/>
      <c r="E14" s="353"/>
      <c r="F14" s="354"/>
      <c r="G14" s="358" t="s">
        <v>109</v>
      </c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359"/>
      <c r="AC14" s="360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2"/>
      <c r="AQ14" s="360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2"/>
      <c r="BE14" s="360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2"/>
      <c r="BS14" s="360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2"/>
      <c r="CG14" s="360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2"/>
      <c r="CW14" s="360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2"/>
      <c r="DJ14" s="360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2"/>
    </row>
    <row r="15" spans="1:125" s="5" customFormat="1" ht="12.75">
      <c r="A15" s="355"/>
      <c r="B15" s="356"/>
      <c r="C15" s="356"/>
      <c r="D15" s="356"/>
      <c r="E15" s="356"/>
      <c r="F15" s="357"/>
      <c r="G15" s="366" t="s">
        <v>110</v>
      </c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8"/>
      <c r="AC15" s="363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5"/>
      <c r="AQ15" s="363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5"/>
      <c r="BE15" s="363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5"/>
      <c r="BS15" s="363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5"/>
      <c r="CG15" s="363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5"/>
      <c r="CW15" s="363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5"/>
      <c r="DJ15" s="363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5"/>
    </row>
    <row r="16" spans="1:125" s="5" customFormat="1" ht="16.5" customHeight="1">
      <c r="A16" s="348"/>
      <c r="B16" s="349"/>
      <c r="C16" s="349"/>
      <c r="D16" s="349"/>
      <c r="E16" s="349"/>
      <c r="F16" s="350"/>
      <c r="G16" s="326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33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5"/>
      <c r="AQ16" s="233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3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5"/>
      <c r="BS16" s="233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3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5"/>
      <c r="CW16" s="233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5"/>
      <c r="DJ16" s="233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5"/>
    </row>
    <row r="17" spans="1:125" s="5" customFormat="1" ht="26.25" customHeight="1">
      <c r="A17" s="348" t="s">
        <v>2</v>
      </c>
      <c r="B17" s="349"/>
      <c r="C17" s="349"/>
      <c r="D17" s="349"/>
      <c r="E17" s="349"/>
      <c r="F17" s="350"/>
      <c r="G17" s="326" t="s">
        <v>112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314" t="s">
        <v>38</v>
      </c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6"/>
      <c r="AQ17" s="233" t="s">
        <v>38</v>
      </c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54">
        <v>11449.48</v>
      </c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6"/>
      <c r="BS17" s="254">
        <f>BE17</f>
        <v>11449.48</v>
      </c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6"/>
      <c r="CG17" s="233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5"/>
      <c r="CW17" s="233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5"/>
      <c r="DJ17" s="233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5"/>
    </row>
    <row r="18" spans="1:125" s="5" customFormat="1" ht="12.75" customHeight="1">
      <c r="A18" s="348" t="s">
        <v>46</v>
      </c>
      <c r="B18" s="349"/>
      <c r="C18" s="349"/>
      <c r="D18" s="349"/>
      <c r="E18" s="349"/>
      <c r="F18" s="350"/>
      <c r="G18" s="326" t="s">
        <v>113</v>
      </c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1"/>
      <c r="AC18" s="233" t="s">
        <v>38</v>
      </c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5"/>
      <c r="AQ18" s="233" t="s">
        <v>38</v>
      </c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3" t="s">
        <v>38</v>
      </c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5"/>
      <c r="BS18" s="233" t="s">
        <v>38</v>
      </c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3" t="s">
        <v>38</v>
      </c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5"/>
      <c r="CW18" s="233" t="s">
        <v>38</v>
      </c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5"/>
      <c r="DJ18" s="233" t="s">
        <v>38</v>
      </c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5"/>
    </row>
    <row r="19" spans="1:125" s="5" customFormat="1" ht="16.5" customHeight="1">
      <c r="A19" s="348"/>
      <c r="B19" s="349"/>
      <c r="C19" s="349"/>
      <c r="D19" s="349"/>
      <c r="E19" s="349"/>
      <c r="F19" s="350"/>
      <c r="G19" s="326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233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5"/>
      <c r="AQ19" s="233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3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5"/>
      <c r="BS19" s="233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3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5"/>
      <c r="CW19" s="233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5"/>
      <c r="DJ19" s="233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5"/>
    </row>
    <row r="20" spans="1:125" s="5" customFormat="1" ht="16.5" customHeight="1">
      <c r="A20" s="351" t="s">
        <v>73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2"/>
      <c r="BE20" s="330">
        <f>BE17</f>
        <v>11449.48</v>
      </c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2"/>
      <c r="BS20" s="330">
        <f>BS17</f>
        <v>11449.48</v>
      </c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2"/>
      <c r="CG20" s="233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5"/>
      <c r="CW20" s="233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5"/>
      <c r="DJ20" s="233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5"/>
    </row>
    <row r="21" spans="1:125" s="5" customFormat="1" ht="28.5" customHeight="1">
      <c r="A21" s="346" t="s">
        <v>114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</row>
    <row r="22" ht="15">
      <c r="A22" s="7" t="s">
        <v>116</v>
      </c>
    </row>
    <row r="23" ht="12.75" customHeight="1"/>
    <row r="24" spans="1:125" s="8" customFormat="1" ht="18.75" customHeight="1">
      <c r="A24" s="286" t="s">
        <v>9</v>
      </c>
      <c r="B24" s="295"/>
      <c r="C24" s="295"/>
      <c r="D24" s="295"/>
      <c r="E24" s="295"/>
      <c r="F24" s="296"/>
      <c r="G24" s="286" t="s">
        <v>117</v>
      </c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6"/>
      <c r="AC24" s="286" t="s">
        <v>75</v>
      </c>
      <c r="AD24" s="165"/>
      <c r="AE24" s="165"/>
      <c r="AF24" s="165"/>
      <c r="AG24" s="165"/>
      <c r="AH24" s="165"/>
      <c r="AI24" s="165"/>
      <c r="AJ24" s="165"/>
      <c r="AK24" s="165"/>
      <c r="AL24" s="286" t="s">
        <v>118</v>
      </c>
      <c r="AM24" s="165"/>
      <c r="AN24" s="165"/>
      <c r="AO24" s="165"/>
      <c r="AP24" s="165"/>
      <c r="AQ24" s="165"/>
      <c r="AR24" s="165"/>
      <c r="AS24" s="165"/>
      <c r="AT24" s="165"/>
      <c r="AU24" s="173"/>
      <c r="AV24" s="287" t="s">
        <v>119</v>
      </c>
      <c r="AW24" s="340"/>
      <c r="AX24" s="340"/>
      <c r="AY24" s="340"/>
      <c r="AZ24" s="340"/>
      <c r="BA24" s="340"/>
      <c r="BB24" s="340"/>
      <c r="BC24" s="340"/>
      <c r="BD24" s="341"/>
      <c r="BE24" s="286" t="s">
        <v>120</v>
      </c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6"/>
      <c r="BS24" s="285" t="s">
        <v>28</v>
      </c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95"/>
    </row>
    <row r="25" spans="1:125" s="8" customFormat="1" ht="67.5" customHeight="1">
      <c r="A25" s="297"/>
      <c r="B25" s="298"/>
      <c r="C25" s="298"/>
      <c r="D25" s="298"/>
      <c r="E25" s="298"/>
      <c r="F25" s="299"/>
      <c r="G25" s="297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9"/>
      <c r="AC25" s="303"/>
      <c r="AD25" s="304"/>
      <c r="AE25" s="304"/>
      <c r="AF25" s="304"/>
      <c r="AG25" s="304"/>
      <c r="AH25" s="304"/>
      <c r="AI25" s="304"/>
      <c r="AJ25" s="304"/>
      <c r="AK25" s="304"/>
      <c r="AL25" s="303"/>
      <c r="AM25" s="304"/>
      <c r="AN25" s="304"/>
      <c r="AO25" s="304"/>
      <c r="AP25" s="304"/>
      <c r="AQ25" s="304"/>
      <c r="AR25" s="304"/>
      <c r="AS25" s="304"/>
      <c r="AT25" s="304"/>
      <c r="AU25" s="305"/>
      <c r="AV25" s="342"/>
      <c r="AW25" s="342"/>
      <c r="AX25" s="342"/>
      <c r="AY25" s="342"/>
      <c r="AZ25" s="342"/>
      <c r="BA25" s="342"/>
      <c r="BB25" s="342"/>
      <c r="BC25" s="342"/>
      <c r="BD25" s="343"/>
      <c r="BE25" s="297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9"/>
      <c r="BS25" s="286" t="s">
        <v>106</v>
      </c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73"/>
      <c r="CG25" s="286" t="s">
        <v>30</v>
      </c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73"/>
      <c r="CW25" s="300" t="s">
        <v>31</v>
      </c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2"/>
    </row>
    <row r="26" spans="1:125" s="8" customFormat="1" ht="32.25" customHeight="1">
      <c r="A26" s="300"/>
      <c r="B26" s="301"/>
      <c r="C26" s="301"/>
      <c r="D26" s="301"/>
      <c r="E26" s="301"/>
      <c r="F26" s="302"/>
      <c r="G26" s="300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166"/>
      <c r="AD26" s="167"/>
      <c r="AE26" s="167"/>
      <c r="AF26" s="167"/>
      <c r="AG26" s="167"/>
      <c r="AH26" s="167"/>
      <c r="AI26" s="167"/>
      <c r="AJ26" s="167"/>
      <c r="AK26" s="167"/>
      <c r="AL26" s="166"/>
      <c r="AM26" s="167"/>
      <c r="AN26" s="167"/>
      <c r="AO26" s="167"/>
      <c r="AP26" s="167"/>
      <c r="AQ26" s="167"/>
      <c r="AR26" s="167"/>
      <c r="AS26" s="167"/>
      <c r="AT26" s="167"/>
      <c r="AU26" s="174"/>
      <c r="AV26" s="344"/>
      <c r="AW26" s="344"/>
      <c r="AX26" s="344"/>
      <c r="AY26" s="344"/>
      <c r="AZ26" s="344"/>
      <c r="BA26" s="344"/>
      <c r="BB26" s="344"/>
      <c r="BC26" s="344"/>
      <c r="BD26" s="345"/>
      <c r="BE26" s="300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2"/>
      <c r="BS26" s="166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74"/>
      <c r="CG26" s="166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74"/>
      <c r="CW26" s="285" t="s">
        <v>35</v>
      </c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90"/>
      <c r="DJ26" s="285" t="s">
        <v>80</v>
      </c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90"/>
    </row>
    <row r="27" spans="1:125" s="9" customFormat="1" ht="12.75">
      <c r="A27" s="277">
        <v>1</v>
      </c>
      <c r="B27" s="278"/>
      <c r="C27" s="278"/>
      <c r="D27" s="278"/>
      <c r="E27" s="278"/>
      <c r="F27" s="279"/>
      <c r="G27" s="277">
        <v>2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9"/>
      <c r="AC27" s="336">
        <v>3</v>
      </c>
      <c r="AD27" s="337"/>
      <c r="AE27" s="337"/>
      <c r="AF27" s="337"/>
      <c r="AG27" s="337"/>
      <c r="AH27" s="337"/>
      <c r="AI27" s="337"/>
      <c r="AJ27" s="337"/>
      <c r="AK27" s="337"/>
      <c r="AL27" s="336">
        <v>4</v>
      </c>
      <c r="AM27" s="337"/>
      <c r="AN27" s="337"/>
      <c r="AO27" s="337"/>
      <c r="AP27" s="337"/>
      <c r="AQ27" s="337"/>
      <c r="AR27" s="337"/>
      <c r="AS27" s="337"/>
      <c r="AT27" s="337"/>
      <c r="AU27" s="338"/>
      <c r="AV27" s="339">
        <v>5</v>
      </c>
      <c r="AW27" s="337"/>
      <c r="AX27" s="337"/>
      <c r="AY27" s="337"/>
      <c r="AZ27" s="337"/>
      <c r="BA27" s="337"/>
      <c r="BB27" s="337"/>
      <c r="BC27" s="337"/>
      <c r="BD27" s="338"/>
      <c r="BE27" s="277">
        <v>6</v>
      </c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9"/>
      <c r="BS27" s="277">
        <v>7</v>
      </c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9"/>
      <c r="CG27" s="277">
        <v>8</v>
      </c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9"/>
      <c r="CW27" s="277">
        <v>9</v>
      </c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9"/>
      <c r="DJ27" s="277">
        <v>10</v>
      </c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9"/>
    </row>
    <row r="28" spans="1:125" s="5" customFormat="1" ht="15.75" customHeight="1">
      <c r="A28" s="250" t="s">
        <v>1</v>
      </c>
      <c r="B28" s="251"/>
      <c r="C28" s="251"/>
      <c r="D28" s="251"/>
      <c r="E28" s="251"/>
      <c r="F28" s="252"/>
      <c r="G28" s="253" t="s">
        <v>121</v>
      </c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2"/>
      <c r="AC28" s="336" t="s">
        <v>38</v>
      </c>
      <c r="AD28" s="337"/>
      <c r="AE28" s="337"/>
      <c r="AF28" s="337"/>
      <c r="AG28" s="337"/>
      <c r="AH28" s="337"/>
      <c r="AI28" s="337"/>
      <c r="AJ28" s="337"/>
      <c r="AK28" s="337"/>
      <c r="AL28" s="336" t="s">
        <v>38</v>
      </c>
      <c r="AM28" s="337"/>
      <c r="AN28" s="337"/>
      <c r="AO28" s="337"/>
      <c r="AP28" s="337"/>
      <c r="AQ28" s="337"/>
      <c r="AR28" s="337"/>
      <c r="AS28" s="337"/>
      <c r="AT28" s="337"/>
      <c r="AU28" s="338"/>
      <c r="AV28" s="339" t="s">
        <v>38</v>
      </c>
      <c r="AW28" s="337"/>
      <c r="AX28" s="337"/>
      <c r="AY28" s="337"/>
      <c r="AZ28" s="337"/>
      <c r="BA28" s="337"/>
      <c r="BB28" s="337"/>
      <c r="BC28" s="337"/>
      <c r="BD28" s="338"/>
      <c r="BE28" s="330">
        <f>BE30+BE31+BE32</f>
        <v>24717.83</v>
      </c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2"/>
      <c r="BS28" s="330">
        <f>BS30+BS31+BS32</f>
        <v>1717.83</v>
      </c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2"/>
      <c r="CG28" s="254">
        <v>23000</v>
      </c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6"/>
      <c r="CW28" s="233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5"/>
      <c r="DJ28" s="233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5"/>
    </row>
    <row r="29" spans="1:125" s="5" customFormat="1" ht="16.5" customHeight="1">
      <c r="A29" s="250"/>
      <c r="B29" s="251"/>
      <c r="C29" s="251"/>
      <c r="D29" s="251"/>
      <c r="E29" s="251"/>
      <c r="F29" s="252"/>
      <c r="G29" s="285" t="s">
        <v>28</v>
      </c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1"/>
      <c r="AC29" s="336" t="s">
        <v>38</v>
      </c>
      <c r="AD29" s="337"/>
      <c r="AE29" s="337"/>
      <c r="AF29" s="337"/>
      <c r="AG29" s="337"/>
      <c r="AH29" s="337"/>
      <c r="AI29" s="337"/>
      <c r="AJ29" s="337"/>
      <c r="AK29" s="337"/>
      <c r="AL29" s="336" t="s">
        <v>38</v>
      </c>
      <c r="AM29" s="337"/>
      <c r="AN29" s="337"/>
      <c r="AO29" s="337"/>
      <c r="AP29" s="337"/>
      <c r="AQ29" s="337"/>
      <c r="AR29" s="337"/>
      <c r="AS29" s="337"/>
      <c r="AT29" s="337"/>
      <c r="AU29" s="338"/>
      <c r="AV29" s="339" t="s">
        <v>38</v>
      </c>
      <c r="AW29" s="337"/>
      <c r="AX29" s="337"/>
      <c r="AY29" s="337"/>
      <c r="AZ29" s="337"/>
      <c r="BA29" s="337"/>
      <c r="BB29" s="337"/>
      <c r="BC29" s="337"/>
      <c r="BD29" s="338"/>
      <c r="BE29" s="233" t="s">
        <v>38</v>
      </c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5"/>
      <c r="BS29" s="233" t="s">
        <v>38</v>
      </c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5"/>
      <c r="CG29" s="233" t="s">
        <v>38</v>
      </c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5"/>
      <c r="CW29" s="233" t="s">
        <v>38</v>
      </c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5"/>
      <c r="DJ29" s="233" t="s">
        <v>38</v>
      </c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5"/>
    </row>
    <row r="30" spans="1:125" s="5" customFormat="1" ht="206.25" customHeight="1">
      <c r="A30" s="250" t="s">
        <v>13</v>
      </c>
      <c r="B30" s="251"/>
      <c r="C30" s="251"/>
      <c r="D30" s="251"/>
      <c r="E30" s="251"/>
      <c r="F30" s="252"/>
      <c r="G30" s="253" t="s">
        <v>122</v>
      </c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2"/>
      <c r="AC30" s="333">
        <v>296</v>
      </c>
      <c r="AD30" s="334"/>
      <c r="AE30" s="334"/>
      <c r="AF30" s="334"/>
      <c r="AG30" s="334"/>
      <c r="AH30" s="334"/>
      <c r="AI30" s="334"/>
      <c r="AJ30" s="334"/>
      <c r="AK30" s="334"/>
      <c r="AL30" s="333">
        <v>1717.83</v>
      </c>
      <c r="AM30" s="334"/>
      <c r="AN30" s="334"/>
      <c r="AO30" s="334"/>
      <c r="AP30" s="334"/>
      <c r="AQ30" s="334"/>
      <c r="AR30" s="334"/>
      <c r="AS30" s="334"/>
      <c r="AT30" s="334"/>
      <c r="AU30" s="335"/>
      <c r="AV30" s="327">
        <v>1</v>
      </c>
      <c r="AW30" s="280"/>
      <c r="AX30" s="280"/>
      <c r="AY30" s="280"/>
      <c r="AZ30" s="280"/>
      <c r="BA30" s="280"/>
      <c r="BB30" s="280"/>
      <c r="BC30" s="280"/>
      <c r="BD30" s="281"/>
      <c r="BE30" s="233">
        <f>AL30*AV30</f>
        <v>1717.83</v>
      </c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5"/>
      <c r="BS30" s="233">
        <f>BE30</f>
        <v>1717.83</v>
      </c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5"/>
      <c r="CG30" s="233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5"/>
      <c r="CW30" s="233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5"/>
      <c r="DJ30" s="233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5"/>
    </row>
    <row r="31" spans="1:125" s="5" customFormat="1" ht="87" customHeight="1">
      <c r="A31" s="250" t="s">
        <v>12</v>
      </c>
      <c r="B31" s="251"/>
      <c r="C31" s="251"/>
      <c r="D31" s="251"/>
      <c r="E31" s="251"/>
      <c r="F31" s="252"/>
      <c r="G31" s="253" t="s">
        <v>123</v>
      </c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2"/>
      <c r="AC31" s="326">
        <v>292</v>
      </c>
      <c r="AD31" s="280"/>
      <c r="AE31" s="280"/>
      <c r="AF31" s="280"/>
      <c r="AG31" s="280"/>
      <c r="AH31" s="280"/>
      <c r="AI31" s="280"/>
      <c r="AJ31" s="280"/>
      <c r="AK31" s="280"/>
      <c r="AL31" s="326">
        <v>0</v>
      </c>
      <c r="AM31" s="280"/>
      <c r="AN31" s="280"/>
      <c r="AO31" s="280"/>
      <c r="AP31" s="280"/>
      <c r="AQ31" s="280"/>
      <c r="AR31" s="280"/>
      <c r="AS31" s="280"/>
      <c r="AT31" s="280"/>
      <c r="AU31" s="281"/>
      <c r="AV31" s="327">
        <v>0</v>
      </c>
      <c r="AW31" s="280"/>
      <c r="AX31" s="280"/>
      <c r="AY31" s="280"/>
      <c r="AZ31" s="280"/>
      <c r="BA31" s="280"/>
      <c r="BB31" s="280"/>
      <c r="BC31" s="280"/>
      <c r="BD31" s="281"/>
      <c r="BE31" s="233">
        <f>AL31*AV31</f>
        <v>0</v>
      </c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5"/>
      <c r="BS31" s="233">
        <f>BE31</f>
        <v>0</v>
      </c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5"/>
      <c r="CG31" s="233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5"/>
      <c r="CW31" s="233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5"/>
      <c r="DJ31" s="233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5"/>
    </row>
    <row r="32" spans="1:125" s="5" customFormat="1" ht="87" customHeight="1">
      <c r="A32" s="250" t="s">
        <v>41</v>
      </c>
      <c r="B32" s="251"/>
      <c r="C32" s="251"/>
      <c r="D32" s="251"/>
      <c r="E32" s="251"/>
      <c r="F32" s="252"/>
      <c r="G32" s="253" t="s">
        <v>337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2"/>
      <c r="AC32" s="326"/>
      <c r="AD32" s="280"/>
      <c r="AE32" s="280"/>
      <c r="AF32" s="280"/>
      <c r="AG32" s="280"/>
      <c r="AH32" s="280"/>
      <c r="AI32" s="280"/>
      <c r="AJ32" s="280"/>
      <c r="AK32" s="280"/>
      <c r="AL32" s="326"/>
      <c r="AM32" s="280"/>
      <c r="AN32" s="280"/>
      <c r="AO32" s="280"/>
      <c r="AP32" s="280"/>
      <c r="AQ32" s="280"/>
      <c r="AR32" s="280"/>
      <c r="AS32" s="280"/>
      <c r="AT32" s="280"/>
      <c r="AU32" s="281"/>
      <c r="AV32" s="327"/>
      <c r="AW32" s="280"/>
      <c r="AX32" s="280"/>
      <c r="AY32" s="280"/>
      <c r="AZ32" s="280"/>
      <c r="BA32" s="280"/>
      <c r="BB32" s="280"/>
      <c r="BC32" s="280"/>
      <c r="BD32" s="281"/>
      <c r="BE32" s="233">
        <v>23000</v>
      </c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5"/>
      <c r="BS32" s="233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5"/>
      <c r="CG32" s="254">
        <v>23000</v>
      </c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6"/>
      <c r="CW32" s="233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5"/>
      <c r="DJ32" s="233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5"/>
    </row>
    <row r="33" spans="1:125" s="5" customFormat="1" ht="16.5" customHeight="1">
      <c r="A33" s="240" t="s">
        <v>73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2"/>
      <c r="BE33" s="330">
        <f>BE28</f>
        <v>24717.83</v>
      </c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2"/>
      <c r="BS33" s="330">
        <f>SUM(BS30:BS31)</f>
        <v>1717.83</v>
      </c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2"/>
      <c r="CG33" s="227">
        <f>CG32</f>
        <v>23000</v>
      </c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5"/>
      <c r="CW33" s="233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5"/>
      <c r="DJ33" s="233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5"/>
    </row>
    <row r="34" spans="1:125" ht="15" customHeight="1">
      <c r="A34" s="328" t="s">
        <v>338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  <c r="DM34" s="329"/>
      <c r="DN34" s="329"/>
      <c r="DO34" s="329"/>
      <c r="DP34" s="329"/>
      <c r="DQ34" s="329"/>
      <c r="DR34" s="329"/>
      <c r="DS34" s="329"/>
      <c r="DT34" s="329"/>
      <c r="DU34" s="329"/>
    </row>
    <row r="35" ht="6" customHeight="1"/>
  </sheetData>
  <mergeCells count="189">
    <mergeCell ref="CG32:CV32"/>
    <mergeCell ref="CW32:DI32"/>
    <mergeCell ref="DJ32:DU32"/>
    <mergeCell ref="DJ7:DU7"/>
    <mergeCell ref="A8:F8"/>
    <mergeCell ref="G8:AB8"/>
    <mergeCell ref="AC8:AP8"/>
    <mergeCell ref="AQ8:BD8"/>
    <mergeCell ref="BE8:BR8"/>
    <mergeCell ref="BS8:CF8"/>
    <mergeCell ref="CG8:CV8"/>
    <mergeCell ref="CW8:DI8"/>
    <mergeCell ref="DJ8:DU8"/>
    <mergeCell ref="A5:F7"/>
    <mergeCell ref="G5:AB7"/>
    <mergeCell ref="AC5:AP7"/>
    <mergeCell ref="AQ5:BD7"/>
    <mergeCell ref="BE5:BR7"/>
    <mergeCell ref="BS5:DU5"/>
    <mergeCell ref="BS6:CF7"/>
    <mergeCell ref="CG6:CV7"/>
    <mergeCell ref="CW6:DU6"/>
    <mergeCell ref="CW7:DI7"/>
    <mergeCell ref="DJ11:DU12"/>
    <mergeCell ref="CG9:CV9"/>
    <mergeCell ref="CW9:DI9"/>
    <mergeCell ref="DJ9:DU9"/>
    <mergeCell ref="A10:F10"/>
    <mergeCell ref="G10:AB10"/>
    <mergeCell ref="AC10:AP10"/>
    <mergeCell ref="AQ10:BD10"/>
    <mergeCell ref="BE10:BR10"/>
    <mergeCell ref="BS10:CF10"/>
    <mergeCell ref="CG10:CV10"/>
    <mergeCell ref="A9:F9"/>
    <mergeCell ref="G9:AB9"/>
    <mergeCell ref="AC9:AP9"/>
    <mergeCell ref="AQ9:BD9"/>
    <mergeCell ref="BE9:BR9"/>
    <mergeCell ref="BS9:CF9"/>
    <mergeCell ref="CW10:DI10"/>
    <mergeCell ref="DJ10:DU10"/>
    <mergeCell ref="BE13:BR13"/>
    <mergeCell ref="BS13:CF13"/>
    <mergeCell ref="CG13:CV13"/>
    <mergeCell ref="CW13:DI13"/>
    <mergeCell ref="G15:AB15"/>
    <mergeCell ref="A11:F12"/>
    <mergeCell ref="G11:AB11"/>
    <mergeCell ref="AC11:AP12"/>
    <mergeCell ref="AQ11:BD12"/>
    <mergeCell ref="BE11:BR12"/>
    <mergeCell ref="BS11:CF12"/>
    <mergeCell ref="CG11:CV12"/>
    <mergeCell ref="CW11:DI12"/>
    <mergeCell ref="G12:AB12"/>
    <mergeCell ref="DJ17:DU17"/>
    <mergeCell ref="A16:F16"/>
    <mergeCell ref="G16:AB16"/>
    <mergeCell ref="AC16:AP16"/>
    <mergeCell ref="AQ16:BD16"/>
    <mergeCell ref="BE16:BR16"/>
    <mergeCell ref="DJ13:DU13"/>
    <mergeCell ref="A14:F15"/>
    <mergeCell ref="G14:AB14"/>
    <mergeCell ref="AC14:AP15"/>
    <mergeCell ref="AQ14:BD15"/>
    <mergeCell ref="BE14:BR15"/>
    <mergeCell ref="BS14:CF15"/>
    <mergeCell ref="CG14:CV15"/>
    <mergeCell ref="CW14:DI15"/>
    <mergeCell ref="DJ14:DU15"/>
    <mergeCell ref="BS16:CF16"/>
    <mergeCell ref="CG16:CV16"/>
    <mergeCell ref="CW16:DI16"/>
    <mergeCell ref="DJ16:DU16"/>
    <mergeCell ref="A13:F13"/>
    <mergeCell ref="G13:AB13"/>
    <mergeCell ref="AC13:AP13"/>
    <mergeCell ref="AQ13:BD13"/>
    <mergeCell ref="CW19:DI19"/>
    <mergeCell ref="A17:F17"/>
    <mergeCell ref="G17:AB17"/>
    <mergeCell ref="AC17:AP17"/>
    <mergeCell ref="AQ17:BD17"/>
    <mergeCell ref="BE17:BR17"/>
    <mergeCell ref="BS17:CF17"/>
    <mergeCell ref="CG17:CV17"/>
    <mergeCell ref="CW17:DI17"/>
    <mergeCell ref="A21:DU21"/>
    <mergeCell ref="A18:F18"/>
    <mergeCell ref="G18:AB18"/>
    <mergeCell ref="AC18:AP18"/>
    <mergeCell ref="AQ18:BD18"/>
    <mergeCell ref="BE18:BR18"/>
    <mergeCell ref="BS18:CF18"/>
    <mergeCell ref="CG18:CV18"/>
    <mergeCell ref="DJ19:DU19"/>
    <mergeCell ref="A20:BD20"/>
    <mergeCell ref="BE20:BR20"/>
    <mergeCell ref="BS20:CF20"/>
    <mergeCell ref="CG20:CV20"/>
    <mergeCell ref="CW20:DI20"/>
    <mergeCell ref="DJ20:DU20"/>
    <mergeCell ref="CW18:DI18"/>
    <mergeCell ref="DJ18:DU18"/>
    <mergeCell ref="A19:F19"/>
    <mergeCell ref="G19:AB19"/>
    <mergeCell ref="AC19:AP19"/>
    <mergeCell ref="AQ19:BD19"/>
    <mergeCell ref="BE19:BR19"/>
    <mergeCell ref="BS19:CF19"/>
    <mergeCell ref="CG19:CV19"/>
    <mergeCell ref="A24:F26"/>
    <mergeCell ref="G24:AB26"/>
    <mergeCell ref="AC24:AK26"/>
    <mergeCell ref="AL24:AU26"/>
    <mergeCell ref="AV24:BD26"/>
    <mergeCell ref="BE24:BR26"/>
    <mergeCell ref="BS24:DU24"/>
    <mergeCell ref="BS25:CF26"/>
    <mergeCell ref="CG25:CV26"/>
    <mergeCell ref="CW25:DU25"/>
    <mergeCell ref="CW26:DI26"/>
    <mergeCell ref="DJ26:DU26"/>
    <mergeCell ref="DJ27:DU27"/>
    <mergeCell ref="A28:F28"/>
    <mergeCell ref="G28:AB28"/>
    <mergeCell ref="AC28:AK28"/>
    <mergeCell ref="AL28:AU28"/>
    <mergeCell ref="AV28:BD28"/>
    <mergeCell ref="BE28:BR28"/>
    <mergeCell ref="BS28:CF28"/>
    <mergeCell ref="CG28:CV28"/>
    <mergeCell ref="CW28:DI28"/>
    <mergeCell ref="DJ28:DU28"/>
    <mergeCell ref="A27:F27"/>
    <mergeCell ref="G27:AB27"/>
    <mergeCell ref="AC27:AK27"/>
    <mergeCell ref="AL27:AU27"/>
    <mergeCell ref="AV27:BD27"/>
    <mergeCell ref="BE27:BR27"/>
    <mergeCell ref="BS27:CF27"/>
    <mergeCell ref="CG27:CV27"/>
    <mergeCell ref="CW27:DI27"/>
    <mergeCell ref="DJ29:DU29"/>
    <mergeCell ref="A30:F30"/>
    <mergeCell ref="G30:AB30"/>
    <mergeCell ref="AC30:AK30"/>
    <mergeCell ref="AL30:AU30"/>
    <mergeCell ref="AV30:BD30"/>
    <mergeCell ref="BE30:BR30"/>
    <mergeCell ref="BS30:CF30"/>
    <mergeCell ref="CG30:CV30"/>
    <mergeCell ref="CW30:DI30"/>
    <mergeCell ref="DJ30:DU30"/>
    <mergeCell ref="A29:F29"/>
    <mergeCell ref="G29:AB29"/>
    <mergeCell ref="AC29:AK29"/>
    <mergeCell ref="AL29:AU29"/>
    <mergeCell ref="AV29:BD29"/>
    <mergeCell ref="BE29:BR29"/>
    <mergeCell ref="BS29:CF29"/>
    <mergeCell ref="CG29:CV29"/>
    <mergeCell ref="CW29:DI29"/>
    <mergeCell ref="A31:F31"/>
    <mergeCell ref="G31:AB31"/>
    <mergeCell ref="AC31:AK31"/>
    <mergeCell ref="AL31:AU31"/>
    <mergeCell ref="AV31:BD31"/>
    <mergeCell ref="BE31:BR31"/>
    <mergeCell ref="BS31:CF31"/>
    <mergeCell ref="A34:DU34"/>
    <mergeCell ref="CG31:CV31"/>
    <mergeCell ref="CW31:DI31"/>
    <mergeCell ref="DJ31:DU31"/>
    <mergeCell ref="A33:BD33"/>
    <mergeCell ref="BE33:BR33"/>
    <mergeCell ref="BS33:CF33"/>
    <mergeCell ref="CG33:CV33"/>
    <mergeCell ref="CW33:DI33"/>
    <mergeCell ref="DJ33:DU33"/>
    <mergeCell ref="A32:F32"/>
    <mergeCell ref="G32:AB32"/>
    <mergeCell ref="AC32:AK32"/>
    <mergeCell ref="AL32:AU32"/>
    <mergeCell ref="AV32:BD32"/>
    <mergeCell ref="BE32:BR32"/>
    <mergeCell ref="BS32:CF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T19"/>
  <sheetViews>
    <sheetView view="pageBreakPreview" zoomScaleSheetLayoutView="100" workbookViewId="0" topLeftCell="A4">
      <selection activeCell="BL16" sqref="BL16:BW16"/>
    </sheetView>
  </sheetViews>
  <sheetFormatPr defaultColWidth="0.85546875" defaultRowHeight="15"/>
  <cols>
    <col min="1" max="71" width="0.85546875" style="7" customWidth="1"/>
    <col min="72" max="72" width="3.00390625" style="7" customWidth="1"/>
    <col min="73" max="84" width="0.85546875" style="7" customWidth="1"/>
    <col min="85" max="85" width="2.00390625" style="7" customWidth="1"/>
    <col min="86" max="121" width="0.85546875" style="7" customWidth="1"/>
    <col min="122" max="122" width="2.421875" style="7" customWidth="1"/>
    <col min="123" max="123" width="0.85546875" style="7" customWidth="1"/>
    <col min="124" max="124" width="2.28125" style="7" customWidth="1"/>
    <col min="125" max="377" width="0.85546875" style="7" customWidth="1"/>
    <col min="378" max="378" width="2.421875" style="7" customWidth="1"/>
    <col min="379" max="379" width="0.85546875" style="7" customWidth="1"/>
    <col min="380" max="380" width="2.28125" style="7" customWidth="1"/>
    <col min="381" max="633" width="0.85546875" style="7" customWidth="1"/>
    <col min="634" max="634" width="2.421875" style="7" customWidth="1"/>
    <col min="635" max="635" width="0.85546875" style="7" customWidth="1"/>
    <col min="636" max="636" width="2.28125" style="7" customWidth="1"/>
    <col min="637" max="889" width="0.85546875" style="7" customWidth="1"/>
    <col min="890" max="890" width="2.421875" style="7" customWidth="1"/>
    <col min="891" max="891" width="0.85546875" style="7" customWidth="1"/>
    <col min="892" max="892" width="2.28125" style="7" customWidth="1"/>
    <col min="893" max="1145" width="0.85546875" style="7" customWidth="1"/>
    <col min="1146" max="1146" width="2.421875" style="7" customWidth="1"/>
    <col min="1147" max="1147" width="0.85546875" style="7" customWidth="1"/>
    <col min="1148" max="1148" width="2.28125" style="7" customWidth="1"/>
    <col min="1149" max="1401" width="0.85546875" style="7" customWidth="1"/>
    <col min="1402" max="1402" width="2.421875" style="7" customWidth="1"/>
    <col min="1403" max="1403" width="0.85546875" style="7" customWidth="1"/>
    <col min="1404" max="1404" width="2.28125" style="7" customWidth="1"/>
    <col min="1405" max="1657" width="0.85546875" style="7" customWidth="1"/>
    <col min="1658" max="1658" width="2.421875" style="7" customWidth="1"/>
    <col min="1659" max="1659" width="0.85546875" style="7" customWidth="1"/>
    <col min="1660" max="1660" width="2.28125" style="7" customWidth="1"/>
    <col min="1661" max="1913" width="0.85546875" style="7" customWidth="1"/>
    <col min="1914" max="1914" width="2.421875" style="7" customWidth="1"/>
    <col min="1915" max="1915" width="0.85546875" style="7" customWidth="1"/>
    <col min="1916" max="1916" width="2.28125" style="7" customWidth="1"/>
    <col min="1917" max="2169" width="0.85546875" style="7" customWidth="1"/>
    <col min="2170" max="2170" width="2.421875" style="7" customWidth="1"/>
    <col min="2171" max="2171" width="0.85546875" style="7" customWidth="1"/>
    <col min="2172" max="2172" width="2.28125" style="7" customWidth="1"/>
    <col min="2173" max="2425" width="0.85546875" style="7" customWidth="1"/>
    <col min="2426" max="2426" width="2.421875" style="7" customWidth="1"/>
    <col min="2427" max="2427" width="0.85546875" style="7" customWidth="1"/>
    <col min="2428" max="2428" width="2.28125" style="7" customWidth="1"/>
    <col min="2429" max="2681" width="0.85546875" style="7" customWidth="1"/>
    <col min="2682" max="2682" width="2.421875" style="7" customWidth="1"/>
    <col min="2683" max="2683" width="0.85546875" style="7" customWidth="1"/>
    <col min="2684" max="2684" width="2.28125" style="7" customWidth="1"/>
    <col min="2685" max="2937" width="0.85546875" style="7" customWidth="1"/>
    <col min="2938" max="2938" width="2.421875" style="7" customWidth="1"/>
    <col min="2939" max="2939" width="0.85546875" style="7" customWidth="1"/>
    <col min="2940" max="2940" width="2.28125" style="7" customWidth="1"/>
    <col min="2941" max="3193" width="0.85546875" style="7" customWidth="1"/>
    <col min="3194" max="3194" width="2.421875" style="7" customWidth="1"/>
    <col min="3195" max="3195" width="0.85546875" style="7" customWidth="1"/>
    <col min="3196" max="3196" width="2.28125" style="7" customWidth="1"/>
    <col min="3197" max="3449" width="0.85546875" style="7" customWidth="1"/>
    <col min="3450" max="3450" width="2.421875" style="7" customWidth="1"/>
    <col min="3451" max="3451" width="0.85546875" style="7" customWidth="1"/>
    <col min="3452" max="3452" width="2.28125" style="7" customWidth="1"/>
    <col min="3453" max="3705" width="0.85546875" style="7" customWidth="1"/>
    <col min="3706" max="3706" width="2.421875" style="7" customWidth="1"/>
    <col min="3707" max="3707" width="0.85546875" style="7" customWidth="1"/>
    <col min="3708" max="3708" width="2.28125" style="7" customWidth="1"/>
    <col min="3709" max="3961" width="0.85546875" style="7" customWidth="1"/>
    <col min="3962" max="3962" width="2.421875" style="7" customWidth="1"/>
    <col min="3963" max="3963" width="0.85546875" style="7" customWidth="1"/>
    <col min="3964" max="3964" width="2.28125" style="7" customWidth="1"/>
    <col min="3965" max="4217" width="0.85546875" style="7" customWidth="1"/>
    <col min="4218" max="4218" width="2.421875" style="7" customWidth="1"/>
    <col min="4219" max="4219" width="0.85546875" style="7" customWidth="1"/>
    <col min="4220" max="4220" width="2.28125" style="7" customWidth="1"/>
    <col min="4221" max="4473" width="0.85546875" style="7" customWidth="1"/>
    <col min="4474" max="4474" width="2.421875" style="7" customWidth="1"/>
    <col min="4475" max="4475" width="0.85546875" style="7" customWidth="1"/>
    <col min="4476" max="4476" width="2.28125" style="7" customWidth="1"/>
    <col min="4477" max="4729" width="0.85546875" style="7" customWidth="1"/>
    <col min="4730" max="4730" width="2.421875" style="7" customWidth="1"/>
    <col min="4731" max="4731" width="0.85546875" style="7" customWidth="1"/>
    <col min="4732" max="4732" width="2.28125" style="7" customWidth="1"/>
    <col min="4733" max="4985" width="0.85546875" style="7" customWidth="1"/>
    <col min="4986" max="4986" width="2.421875" style="7" customWidth="1"/>
    <col min="4987" max="4987" width="0.85546875" style="7" customWidth="1"/>
    <col min="4988" max="4988" width="2.28125" style="7" customWidth="1"/>
    <col min="4989" max="5241" width="0.85546875" style="7" customWidth="1"/>
    <col min="5242" max="5242" width="2.421875" style="7" customWidth="1"/>
    <col min="5243" max="5243" width="0.85546875" style="7" customWidth="1"/>
    <col min="5244" max="5244" width="2.28125" style="7" customWidth="1"/>
    <col min="5245" max="5497" width="0.85546875" style="7" customWidth="1"/>
    <col min="5498" max="5498" width="2.421875" style="7" customWidth="1"/>
    <col min="5499" max="5499" width="0.85546875" style="7" customWidth="1"/>
    <col min="5500" max="5500" width="2.28125" style="7" customWidth="1"/>
    <col min="5501" max="5753" width="0.85546875" style="7" customWidth="1"/>
    <col min="5754" max="5754" width="2.421875" style="7" customWidth="1"/>
    <col min="5755" max="5755" width="0.85546875" style="7" customWidth="1"/>
    <col min="5756" max="5756" width="2.28125" style="7" customWidth="1"/>
    <col min="5757" max="6009" width="0.85546875" style="7" customWidth="1"/>
    <col min="6010" max="6010" width="2.421875" style="7" customWidth="1"/>
    <col min="6011" max="6011" width="0.85546875" style="7" customWidth="1"/>
    <col min="6012" max="6012" width="2.28125" style="7" customWidth="1"/>
    <col min="6013" max="6265" width="0.85546875" style="7" customWidth="1"/>
    <col min="6266" max="6266" width="2.421875" style="7" customWidth="1"/>
    <col min="6267" max="6267" width="0.85546875" style="7" customWidth="1"/>
    <col min="6268" max="6268" width="2.28125" style="7" customWidth="1"/>
    <col min="6269" max="6521" width="0.85546875" style="7" customWidth="1"/>
    <col min="6522" max="6522" width="2.421875" style="7" customWidth="1"/>
    <col min="6523" max="6523" width="0.85546875" style="7" customWidth="1"/>
    <col min="6524" max="6524" width="2.28125" style="7" customWidth="1"/>
    <col min="6525" max="6777" width="0.85546875" style="7" customWidth="1"/>
    <col min="6778" max="6778" width="2.421875" style="7" customWidth="1"/>
    <col min="6779" max="6779" width="0.85546875" style="7" customWidth="1"/>
    <col min="6780" max="6780" width="2.28125" style="7" customWidth="1"/>
    <col min="6781" max="7033" width="0.85546875" style="7" customWidth="1"/>
    <col min="7034" max="7034" width="2.421875" style="7" customWidth="1"/>
    <col min="7035" max="7035" width="0.85546875" style="7" customWidth="1"/>
    <col min="7036" max="7036" width="2.28125" style="7" customWidth="1"/>
    <col min="7037" max="7289" width="0.85546875" style="7" customWidth="1"/>
    <col min="7290" max="7290" width="2.421875" style="7" customWidth="1"/>
    <col min="7291" max="7291" width="0.85546875" style="7" customWidth="1"/>
    <col min="7292" max="7292" width="2.28125" style="7" customWidth="1"/>
    <col min="7293" max="7545" width="0.85546875" style="7" customWidth="1"/>
    <col min="7546" max="7546" width="2.421875" style="7" customWidth="1"/>
    <col min="7547" max="7547" width="0.85546875" style="7" customWidth="1"/>
    <col min="7548" max="7548" width="2.28125" style="7" customWidth="1"/>
    <col min="7549" max="7801" width="0.85546875" style="7" customWidth="1"/>
    <col min="7802" max="7802" width="2.421875" style="7" customWidth="1"/>
    <col min="7803" max="7803" width="0.85546875" style="7" customWidth="1"/>
    <col min="7804" max="7804" width="2.28125" style="7" customWidth="1"/>
    <col min="7805" max="8057" width="0.85546875" style="7" customWidth="1"/>
    <col min="8058" max="8058" width="2.421875" style="7" customWidth="1"/>
    <col min="8059" max="8059" width="0.85546875" style="7" customWidth="1"/>
    <col min="8060" max="8060" width="2.28125" style="7" customWidth="1"/>
    <col min="8061" max="8313" width="0.85546875" style="7" customWidth="1"/>
    <col min="8314" max="8314" width="2.421875" style="7" customWidth="1"/>
    <col min="8315" max="8315" width="0.85546875" style="7" customWidth="1"/>
    <col min="8316" max="8316" width="2.28125" style="7" customWidth="1"/>
    <col min="8317" max="8569" width="0.85546875" style="7" customWidth="1"/>
    <col min="8570" max="8570" width="2.421875" style="7" customWidth="1"/>
    <col min="8571" max="8571" width="0.85546875" style="7" customWidth="1"/>
    <col min="8572" max="8572" width="2.28125" style="7" customWidth="1"/>
    <col min="8573" max="8825" width="0.85546875" style="7" customWidth="1"/>
    <col min="8826" max="8826" width="2.421875" style="7" customWidth="1"/>
    <col min="8827" max="8827" width="0.85546875" style="7" customWidth="1"/>
    <col min="8828" max="8828" width="2.28125" style="7" customWidth="1"/>
    <col min="8829" max="9081" width="0.85546875" style="7" customWidth="1"/>
    <col min="9082" max="9082" width="2.421875" style="7" customWidth="1"/>
    <col min="9083" max="9083" width="0.85546875" style="7" customWidth="1"/>
    <col min="9084" max="9084" width="2.28125" style="7" customWidth="1"/>
    <col min="9085" max="9337" width="0.85546875" style="7" customWidth="1"/>
    <col min="9338" max="9338" width="2.421875" style="7" customWidth="1"/>
    <col min="9339" max="9339" width="0.85546875" style="7" customWidth="1"/>
    <col min="9340" max="9340" width="2.28125" style="7" customWidth="1"/>
    <col min="9341" max="9593" width="0.85546875" style="7" customWidth="1"/>
    <col min="9594" max="9594" width="2.421875" style="7" customWidth="1"/>
    <col min="9595" max="9595" width="0.85546875" style="7" customWidth="1"/>
    <col min="9596" max="9596" width="2.28125" style="7" customWidth="1"/>
    <col min="9597" max="9849" width="0.85546875" style="7" customWidth="1"/>
    <col min="9850" max="9850" width="2.421875" style="7" customWidth="1"/>
    <col min="9851" max="9851" width="0.85546875" style="7" customWidth="1"/>
    <col min="9852" max="9852" width="2.28125" style="7" customWidth="1"/>
    <col min="9853" max="10105" width="0.85546875" style="7" customWidth="1"/>
    <col min="10106" max="10106" width="2.421875" style="7" customWidth="1"/>
    <col min="10107" max="10107" width="0.85546875" style="7" customWidth="1"/>
    <col min="10108" max="10108" width="2.28125" style="7" customWidth="1"/>
    <col min="10109" max="10361" width="0.85546875" style="7" customWidth="1"/>
    <col min="10362" max="10362" width="2.421875" style="7" customWidth="1"/>
    <col min="10363" max="10363" width="0.85546875" style="7" customWidth="1"/>
    <col min="10364" max="10364" width="2.28125" style="7" customWidth="1"/>
    <col min="10365" max="10617" width="0.85546875" style="7" customWidth="1"/>
    <col min="10618" max="10618" width="2.421875" style="7" customWidth="1"/>
    <col min="10619" max="10619" width="0.85546875" style="7" customWidth="1"/>
    <col min="10620" max="10620" width="2.28125" style="7" customWidth="1"/>
    <col min="10621" max="10873" width="0.85546875" style="7" customWidth="1"/>
    <col min="10874" max="10874" width="2.421875" style="7" customWidth="1"/>
    <col min="10875" max="10875" width="0.85546875" style="7" customWidth="1"/>
    <col min="10876" max="10876" width="2.28125" style="7" customWidth="1"/>
    <col min="10877" max="11129" width="0.85546875" style="7" customWidth="1"/>
    <col min="11130" max="11130" width="2.421875" style="7" customWidth="1"/>
    <col min="11131" max="11131" width="0.85546875" style="7" customWidth="1"/>
    <col min="11132" max="11132" width="2.28125" style="7" customWidth="1"/>
    <col min="11133" max="11385" width="0.85546875" style="7" customWidth="1"/>
    <col min="11386" max="11386" width="2.421875" style="7" customWidth="1"/>
    <col min="11387" max="11387" width="0.85546875" style="7" customWidth="1"/>
    <col min="11388" max="11388" width="2.28125" style="7" customWidth="1"/>
    <col min="11389" max="11641" width="0.85546875" style="7" customWidth="1"/>
    <col min="11642" max="11642" width="2.421875" style="7" customWidth="1"/>
    <col min="11643" max="11643" width="0.85546875" style="7" customWidth="1"/>
    <col min="11644" max="11644" width="2.28125" style="7" customWidth="1"/>
    <col min="11645" max="11897" width="0.85546875" style="7" customWidth="1"/>
    <col min="11898" max="11898" width="2.421875" style="7" customWidth="1"/>
    <col min="11899" max="11899" width="0.85546875" style="7" customWidth="1"/>
    <col min="11900" max="11900" width="2.28125" style="7" customWidth="1"/>
    <col min="11901" max="12153" width="0.85546875" style="7" customWidth="1"/>
    <col min="12154" max="12154" width="2.421875" style="7" customWidth="1"/>
    <col min="12155" max="12155" width="0.85546875" style="7" customWidth="1"/>
    <col min="12156" max="12156" width="2.28125" style="7" customWidth="1"/>
    <col min="12157" max="12409" width="0.85546875" style="7" customWidth="1"/>
    <col min="12410" max="12410" width="2.421875" style="7" customWidth="1"/>
    <col min="12411" max="12411" width="0.85546875" style="7" customWidth="1"/>
    <col min="12412" max="12412" width="2.28125" style="7" customWidth="1"/>
    <col min="12413" max="12665" width="0.85546875" style="7" customWidth="1"/>
    <col min="12666" max="12666" width="2.421875" style="7" customWidth="1"/>
    <col min="12667" max="12667" width="0.85546875" style="7" customWidth="1"/>
    <col min="12668" max="12668" width="2.28125" style="7" customWidth="1"/>
    <col min="12669" max="12921" width="0.85546875" style="7" customWidth="1"/>
    <col min="12922" max="12922" width="2.421875" style="7" customWidth="1"/>
    <col min="12923" max="12923" width="0.85546875" style="7" customWidth="1"/>
    <col min="12924" max="12924" width="2.28125" style="7" customWidth="1"/>
    <col min="12925" max="13177" width="0.85546875" style="7" customWidth="1"/>
    <col min="13178" max="13178" width="2.421875" style="7" customWidth="1"/>
    <col min="13179" max="13179" width="0.85546875" style="7" customWidth="1"/>
    <col min="13180" max="13180" width="2.28125" style="7" customWidth="1"/>
    <col min="13181" max="13433" width="0.85546875" style="7" customWidth="1"/>
    <col min="13434" max="13434" width="2.421875" style="7" customWidth="1"/>
    <col min="13435" max="13435" width="0.85546875" style="7" customWidth="1"/>
    <col min="13436" max="13436" width="2.28125" style="7" customWidth="1"/>
    <col min="13437" max="13689" width="0.85546875" style="7" customWidth="1"/>
    <col min="13690" max="13690" width="2.421875" style="7" customWidth="1"/>
    <col min="13691" max="13691" width="0.85546875" style="7" customWidth="1"/>
    <col min="13692" max="13692" width="2.28125" style="7" customWidth="1"/>
    <col min="13693" max="13945" width="0.85546875" style="7" customWidth="1"/>
    <col min="13946" max="13946" width="2.421875" style="7" customWidth="1"/>
    <col min="13947" max="13947" width="0.85546875" style="7" customWidth="1"/>
    <col min="13948" max="13948" width="2.28125" style="7" customWidth="1"/>
    <col min="13949" max="14201" width="0.85546875" style="7" customWidth="1"/>
    <col min="14202" max="14202" width="2.421875" style="7" customWidth="1"/>
    <col min="14203" max="14203" width="0.85546875" style="7" customWidth="1"/>
    <col min="14204" max="14204" width="2.28125" style="7" customWidth="1"/>
    <col min="14205" max="14457" width="0.85546875" style="7" customWidth="1"/>
    <col min="14458" max="14458" width="2.421875" style="7" customWidth="1"/>
    <col min="14459" max="14459" width="0.85546875" style="7" customWidth="1"/>
    <col min="14460" max="14460" width="2.28125" style="7" customWidth="1"/>
    <col min="14461" max="14713" width="0.85546875" style="7" customWidth="1"/>
    <col min="14714" max="14714" width="2.421875" style="7" customWidth="1"/>
    <col min="14715" max="14715" width="0.85546875" style="7" customWidth="1"/>
    <col min="14716" max="14716" width="2.28125" style="7" customWidth="1"/>
    <col min="14717" max="14969" width="0.85546875" style="7" customWidth="1"/>
    <col min="14970" max="14970" width="2.421875" style="7" customWidth="1"/>
    <col min="14971" max="14971" width="0.85546875" style="7" customWidth="1"/>
    <col min="14972" max="14972" width="2.28125" style="7" customWidth="1"/>
    <col min="14973" max="15225" width="0.85546875" style="7" customWidth="1"/>
    <col min="15226" max="15226" width="2.421875" style="7" customWidth="1"/>
    <col min="15227" max="15227" width="0.85546875" style="7" customWidth="1"/>
    <col min="15228" max="15228" width="2.28125" style="7" customWidth="1"/>
    <col min="15229" max="15481" width="0.85546875" style="7" customWidth="1"/>
    <col min="15482" max="15482" width="2.421875" style="7" customWidth="1"/>
    <col min="15483" max="15483" width="0.85546875" style="7" customWidth="1"/>
    <col min="15484" max="15484" width="2.28125" style="7" customWidth="1"/>
    <col min="15485" max="15737" width="0.85546875" style="7" customWidth="1"/>
    <col min="15738" max="15738" width="2.421875" style="7" customWidth="1"/>
    <col min="15739" max="15739" width="0.85546875" style="7" customWidth="1"/>
    <col min="15740" max="15740" width="2.28125" style="7" customWidth="1"/>
    <col min="15741" max="15993" width="0.85546875" style="7" customWidth="1"/>
    <col min="15994" max="15994" width="2.421875" style="7" customWidth="1"/>
    <col min="15995" max="15995" width="0.85546875" style="7" customWidth="1"/>
    <col min="15996" max="15996" width="2.28125" style="7" customWidth="1"/>
    <col min="15997" max="16249" width="0.85546875" style="7" customWidth="1"/>
    <col min="16250" max="16250" width="2.421875" style="7" customWidth="1"/>
    <col min="16251" max="16251" width="0.85546875" style="7" customWidth="1"/>
    <col min="16252" max="16252" width="2.28125" style="7" customWidth="1"/>
    <col min="16253" max="16384" width="0.85546875" style="7" customWidth="1"/>
  </cols>
  <sheetData>
    <row r="1" ht="3" customHeight="1"/>
    <row r="2" ht="15">
      <c r="A2" s="7" t="s">
        <v>124</v>
      </c>
    </row>
    <row r="3" ht="18" customHeight="1">
      <c r="A3" s="7" t="s">
        <v>125</v>
      </c>
    </row>
    <row r="4" ht="12.75" customHeight="1"/>
    <row r="5" spans="1:124" s="8" customFormat="1" ht="16.5" customHeight="1">
      <c r="A5" s="286" t="s">
        <v>9</v>
      </c>
      <c r="B5" s="295"/>
      <c r="C5" s="295"/>
      <c r="D5" s="295"/>
      <c r="E5" s="295"/>
      <c r="F5" s="296"/>
      <c r="G5" s="286" t="s">
        <v>57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6"/>
      <c r="Z5" s="286" t="s">
        <v>126</v>
      </c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6"/>
      <c r="AM5" s="286" t="s">
        <v>127</v>
      </c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6"/>
      <c r="AZ5" s="286" t="s">
        <v>128</v>
      </c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86" t="s">
        <v>129</v>
      </c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6"/>
      <c r="BX5" s="285" t="s">
        <v>28</v>
      </c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90"/>
    </row>
    <row r="6" spans="1:124" s="8" customFormat="1" ht="68.25" customHeight="1">
      <c r="A6" s="297"/>
      <c r="B6" s="298"/>
      <c r="C6" s="298"/>
      <c r="D6" s="298"/>
      <c r="E6" s="298"/>
      <c r="F6" s="299"/>
      <c r="G6" s="297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9"/>
      <c r="Z6" s="297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9"/>
      <c r="AM6" s="297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9"/>
      <c r="AZ6" s="297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7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9"/>
      <c r="BX6" s="286" t="s">
        <v>100</v>
      </c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73"/>
      <c r="CK6" s="286" t="s">
        <v>30</v>
      </c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73"/>
      <c r="CZ6" s="336" t="s">
        <v>31</v>
      </c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8"/>
    </row>
    <row r="7" spans="1:124" s="8" customFormat="1" ht="28.5" customHeight="1">
      <c r="A7" s="300"/>
      <c r="B7" s="301"/>
      <c r="C7" s="301"/>
      <c r="D7" s="301"/>
      <c r="E7" s="301"/>
      <c r="F7" s="302"/>
      <c r="G7" s="300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2"/>
      <c r="Z7" s="300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2"/>
      <c r="AM7" s="300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2"/>
      <c r="AZ7" s="300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0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2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74"/>
      <c r="CK7" s="166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74"/>
      <c r="CZ7" s="285" t="s">
        <v>35</v>
      </c>
      <c r="DA7" s="289"/>
      <c r="DB7" s="289"/>
      <c r="DC7" s="289"/>
      <c r="DD7" s="289"/>
      <c r="DE7" s="289"/>
      <c r="DF7" s="289"/>
      <c r="DG7" s="289"/>
      <c r="DH7" s="289"/>
      <c r="DI7" s="289"/>
      <c r="DJ7" s="290"/>
      <c r="DK7" s="285" t="s">
        <v>80</v>
      </c>
      <c r="DL7" s="289"/>
      <c r="DM7" s="289"/>
      <c r="DN7" s="289"/>
      <c r="DO7" s="289"/>
      <c r="DP7" s="289"/>
      <c r="DQ7" s="289"/>
      <c r="DR7" s="289"/>
      <c r="DS7" s="289"/>
      <c r="DT7" s="290"/>
    </row>
    <row r="8" spans="1:124" s="9" customFormat="1" ht="12.75">
      <c r="A8" s="277">
        <v>1</v>
      </c>
      <c r="B8" s="278"/>
      <c r="C8" s="278"/>
      <c r="D8" s="278"/>
      <c r="E8" s="278"/>
      <c r="F8" s="279"/>
      <c r="G8" s="277">
        <v>2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9"/>
      <c r="Z8" s="277">
        <v>3</v>
      </c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9"/>
      <c r="AM8" s="277">
        <v>4</v>
      </c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9"/>
      <c r="AZ8" s="277">
        <v>5</v>
      </c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7">
        <v>6</v>
      </c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9"/>
      <c r="BX8" s="277">
        <v>7</v>
      </c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9"/>
      <c r="CK8" s="277">
        <v>8</v>
      </c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9"/>
      <c r="CZ8" s="277">
        <v>9</v>
      </c>
      <c r="DA8" s="278"/>
      <c r="DB8" s="278"/>
      <c r="DC8" s="278"/>
      <c r="DD8" s="278"/>
      <c r="DE8" s="278"/>
      <c r="DF8" s="278"/>
      <c r="DG8" s="278"/>
      <c r="DH8" s="278"/>
      <c r="DI8" s="278"/>
      <c r="DJ8" s="279"/>
      <c r="DK8" s="277">
        <v>10</v>
      </c>
      <c r="DL8" s="278"/>
      <c r="DM8" s="278"/>
      <c r="DN8" s="278"/>
      <c r="DO8" s="278"/>
      <c r="DP8" s="278"/>
      <c r="DQ8" s="278"/>
      <c r="DR8" s="278"/>
      <c r="DS8" s="278"/>
      <c r="DT8" s="279"/>
    </row>
    <row r="9" spans="1:124" s="5" customFormat="1" ht="66.75" customHeight="1">
      <c r="A9" s="250" t="s">
        <v>1</v>
      </c>
      <c r="B9" s="251"/>
      <c r="C9" s="251"/>
      <c r="D9" s="251"/>
      <c r="E9" s="251"/>
      <c r="F9" s="252"/>
      <c r="G9" s="372" t="s">
        <v>130</v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375"/>
      <c r="Z9" s="233">
        <v>1</v>
      </c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5"/>
      <c r="AM9" s="233">
        <v>12</v>
      </c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5"/>
      <c r="AZ9" s="254">
        <v>1061.574</v>
      </c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4">
        <f aca="true" t="shared" si="0" ref="BL9:BL14">AZ9*AM9</f>
        <v>12738.888</v>
      </c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6"/>
      <c r="BX9" s="254">
        <f aca="true" t="shared" si="1" ref="BX9:BX16">BL9</f>
        <v>12738.888</v>
      </c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6"/>
      <c r="CK9" s="233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5"/>
      <c r="CZ9" s="233"/>
      <c r="DA9" s="234"/>
      <c r="DB9" s="234"/>
      <c r="DC9" s="234"/>
      <c r="DD9" s="234"/>
      <c r="DE9" s="234"/>
      <c r="DF9" s="234"/>
      <c r="DG9" s="234"/>
      <c r="DH9" s="234"/>
      <c r="DI9" s="234"/>
      <c r="DJ9" s="235"/>
      <c r="DK9" s="233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1:124" s="5" customFormat="1" ht="91.5" customHeight="1">
      <c r="A10" s="250" t="s">
        <v>2</v>
      </c>
      <c r="B10" s="251"/>
      <c r="C10" s="251"/>
      <c r="D10" s="251"/>
      <c r="E10" s="251"/>
      <c r="F10" s="252"/>
      <c r="G10" s="253" t="s">
        <v>131</v>
      </c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4"/>
      <c r="Z10" s="233">
        <v>1</v>
      </c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5"/>
      <c r="AM10" s="233">
        <v>12</v>
      </c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5"/>
      <c r="AZ10" s="254">
        <v>574.756</v>
      </c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4">
        <f t="shared" si="0"/>
        <v>6897.072</v>
      </c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6"/>
      <c r="BX10" s="254">
        <f t="shared" si="1"/>
        <v>6897.072</v>
      </c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6"/>
      <c r="CK10" s="233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5"/>
      <c r="CZ10" s="233"/>
      <c r="DA10" s="234"/>
      <c r="DB10" s="234"/>
      <c r="DC10" s="234"/>
      <c r="DD10" s="234"/>
      <c r="DE10" s="234"/>
      <c r="DF10" s="234"/>
      <c r="DG10" s="234"/>
      <c r="DH10" s="234"/>
      <c r="DI10" s="234"/>
      <c r="DJ10" s="235"/>
      <c r="DK10" s="233"/>
      <c r="DL10" s="234"/>
      <c r="DM10" s="234"/>
      <c r="DN10" s="234"/>
      <c r="DO10" s="234"/>
      <c r="DP10" s="234"/>
      <c r="DQ10" s="234"/>
      <c r="DR10" s="234"/>
      <c r="DS10" s="234"/>
      <c r="DT10" s="235"/>
    </row>
    <row r="11" spans="1:124" s="5" customFormat="1" ht="26.25" customHeight="1">
      <c r="A11" s="250" t="s">
        <v>3</v>
      </c>
      <c r="B11" s="251"/>
      <c r="C11" s="251"/>
      <c r="D11" s="251"/>
      <c r="E11" s="251"/>
      <c r="F11" s="252"/>
      <c r="G11" s="285" t="s">
        <v>132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1"/>
      <c r="Z11" s="233">
        <v>1</v>
      </c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5"/>
      <c r="AM11" s="233">
        <v>12</v>
      </c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5"/>
      <c r="AZ11" s="254">
        <v>1800</v>
      </c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4">
        <f t="shared" si="0"/>
        <v>21600</v>
      </c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6"/>
      <c r="BX11" s="254">
        <f t="shared" si="1"/>
        <v>21600</v>
      </c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6"/>
      <c r="CK11" s="233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5"/>
      <c r="CZ11" s="233"/>
      <c r="DA11" s="234"/>
      <c r="DB11" s="234"/>
      <c r="DC11" s="234"/>
      <c r="DD11" s="234"/>
      <c r="DE11" s="234"/>
      <c r="DF11" s="234"/>
      <c r="DG11" s="234"/>
      <c r="DH11" s="234"/>
      <c r="DI11" s="234"/>
      <c r="DJ11" s="235"/>
      <c r="DK11" s="233"/>
      <c r="DL11" s="234"/>
      <c r="DM11" s="234"/>
      <c r="DN11" s="234"/>
      <c r="DO11" s="234"/>
      <c r="DP11" s="234"/>
      <c r="DQ11" s="234"/>
      <c r="DR11" s="234"/>
      <c r="DS11" s="234"/>
      <c r="DT11" s="235"/>
    </row>
    <row r="12" spans="1:124" s="5" customFormat="1" ht="78.75" customHeight="1">
      <c r="A12" s="250" t="s">
        <v>4</v>
      </c>
      <c r="B12" s="251"/>
      <c r="C12" s="251"/>
      <c r="D12" s="251"/>
      <c r="E12" s="251"/>
      <c r="F12" s="252"/>
      <c r="G12" s="253" t="s">
        <v>133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4"/>
      <c r="Z12" s="233">
        <v>2</v>
      </c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5"/>
      <c r="AM12" s="233">
        <v>12</v>
      </c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5"/>
      <c r="AZ12" s="254">
        <v>550</v>
      </c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4">
        <f>AZ12*AM12*2</f>
        <v>13200</v>
      </c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6"/>
      <c r="BX12" s="254">
        <f t="shared" si="1"/>
        <v>13200</v>
      </c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6"/>
      <c r="CK12" s="233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5"/>
      <c r="CZ12" s="233"/>
      <c r="DA12" s="234"/>
      <c r="DB12" s="234"/>
      <c r="DC12" s="234"/>
      <c r="DD12" s="234"/>
      <c r="DE12" s="234"/>
      <c r="DF12" s="234"/>
      <c r="DG12" s="234"/>
      <c r="DH12" s="234"/>
      <c r="DI12" s="234"/>
      <c r="DJ12" s="235"/>
      <c r="DK12" s="233"/>
      <c r="DL12" s="234"/>
      <c r="DM12" s="234"/>
      <c r="DN12" s="234"/>
      <c r="DO12" s="234"/>
      <c r="DP12" s="234"/>
      <c r="DQ12" s="234"/>
      <c r="DR12" s="234"/>
      <c r="DS12" s="234"/>
      <c r="DT12" s="235"/>
    </row>
    <row r="13" spans="1:124" s="5" customFormat="1" ht="80.25" customHeight="1" hidden="1">
      <c r="A13" s="250" t="s">
        <v>5</v>
      </c>
      <c r="B13" s="251"/>
      <c r="C13" s="251"/>
      <c r="D13" s="251"/>
      <c r="E13" s="251"/>
      <c r="F13" s="252"/>
      <c r="G13" s="285" t="s">
        <v>134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1"/>
      <c r="Z13" s="233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5"/>
      <c r="AM13" s="233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5"/>
      <c r="AZ13" s="254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4">
        <f t="shared" si="0"/>
        <v>0</v>
      </c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6"/>
      <c r="BX13" s="254">
        <f t="shared" si="1"/>
        <v>0</v>
      </c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6"/>
      <c r="CK13" s="233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5"/>
      <c r="CZ13" s="233"/>
      <c r="DA13" s="234"/>
      <c r="DB13" s="234"/>
      <c r="DC13" s="234"/>
      <c r="DD13" s="234"/>
      <c r="DE13" s="234"/>
      <c r="DF13" s="234"/>
      <c r="DG13" s="234"/>
      <c r="DH13" s="234"/>
      <c r="DI13" s="234"/>
      <c r="DJ13" s="235"/>
      <c r="DK13" s="233"/>
      <c r="DL13" s="234"/>
      <c r="DM13" s="234"/>
      <c r="DN13" s="234"/>
      <c r="DO13" s="234"/>
      <c r="DP13" s="234"/>
      <c r="DQ13" s="234"/>
      <c r="DR13" s="234"/>
      <c r="DS13" s="234"/>
      <c r="DT13" s="235"/>
    </row>
    <row r="14" spans="1:124" s="5" customFormat="1" ht="52.5" customHeight="1" hidden="1">
      <c r="A14" s="250" t="s">
        <v>6</v>
      </c>
      <c r="B14" s="251"/>
      <c r="C14" s="251"/>
      <c r="D14" s="251"/>
      <c r="E14" s="251"/>
      <c r="F14" s="252"/>
      <c r="G14" s="285" t="s">
        <v>135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1"/>
      <c r="Z14" s="233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5"/>
      <c r="AM14" s="233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5"/>
      <c r="AZ14" s="254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4">
        <f t="shared" si="0"/>
        <v>0</v>
      </c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6"/>
      <c r="BX14" s="254">
        <f t="shared" si="1"/>
        <v>0</v>
      </c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6"/>
      <c r="CK14" s="233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5"/>
      <c r="CZ14" s="233"/>
      <c r="DA14" s="234"/>
      <c r="DB14" s="234"/>
      <c r="DC14" s="234"/>
      <c r="DD14" s="234"/>
      <c r="DE14" s="234"/>
      <c r="DF14" s="234"/>
      <c r="DG14" s="234"/>
      <c r="DH14" s="234"/>
      <c r="DI14" s="234"/>
      <c r="DJ14" s="235"/>
      <c r="DK14" s="233"/>
      <c r="DL14" s="234"/>
      <c r="DM14" s="234"/>
      <c r="DN14" s="234"/>
      <c r="DO14" s="234"/>
      <c r="DP14" s="234"/>
      <c r="DQ14" s="234"/>
      <c r="DR14" s="234"/>
      <c r="DS14" s="234"/>
      <c r="DT14" s="235"/>
    </row>
    <row r="15" spans="1:124" s="5" customFormat="1" ht="43.5" customHeight="1">
      <c r="A15" s="250" t="s">
        <v>5</v>
      </c>
      <c r="B15" s="251"/>
      <c r="C15" s="251"/>
      <c r="D15" s="251"/>
      <c r="E15" s="251"/>
      <c r="F15" s="252"/>
      <c r="G15" s="372" t="s">
        <v>136</v>
      </c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233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5"/>
      <c r="AM15" s="233">
        <v>24</v>
      </c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5"/>
      <c r="AZ15" s="254">
        <v>330.14458</v>
      </c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6"/>
      <c r="BL15" s="254">
        <f>AZ15*AM15</f>
        <v>7923.4699200000005</v>
      </c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6"/>
      <c r="BX15" s="254">
        <f t="shared" si="1"/>
        <v>7923.4699200000005</v>
      </c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6"/>
      <c r="CK15" s="233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5"/>
      <c r="CZ15" s="233"/>
      <c r="DA15" s="234"/>
      <c r="DB15" s="234"/>
      <c r="DC15" s="234"/>
      <c r="DD15" s="234"/>
      <c r="DE15" s="234"/>
      <c r="DF15" s="234"/>
      <c r="DG15" s="234"/>
      <c r="DH15" s="234"/>
      <c r="DI15" s="234"/>
      <c r="DJ15" s="235"/>
      <c r="DK15" s="233"/>
      <c r="DL15" s="234"/>
      <c r="DM15" s="234"/>
      <c r="DN15" s="234"/>
      <c r="DO15" s="234"/>
      <c r="DP15" s="234"/>
      <c r="DQ15" s="234"/>
      <c r="DR15" s="234"/>
      <c r="DS15" s="234"/>
      <c r="DT15" s="235"/>
    </row>
    <row r="16" spans="1:124" s="5" customFormat="1" ht="26.25" customHeight="1">
      <c r="A16" s="250" t="s">
        <v>7</v>
      </c>
      <c r="B16" s="251"/>
      <c r="C16" s="251"/>
      <c r="D16" s="251"/>
      <c r="E16" s="251"/>
      <c r="F16" s="252"/>
      <c r="G16" s="285" t="s">
        <v>137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1"/>
      <c r="Z16" s="233">
        <v>2</v>
      </c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5"/>
      <c r="AM16" s="233">
        <v>12</v>
      </c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5"/>
      <c r="AZ16" s="254">
        <v>7000</v>
      </c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4">
        <f>Z16*AM16*AZ16</f>
        <v>168000</v>
      </c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6"/>
      <c r="BX16" s="254">
        <f t="shared" si="1"/>
        <v>168000</v>
      </c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6"/>
      <c r="CK16" s="233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5"/>
      <c r="CZ16" s="233"/>
      <c r="DA16" s="234"/>
      <c r="DB16" s="234"/>
      <c r="DC16" s="234"/>
      <c r="DD16" s="234"/>
      <c r="DE16" s="234"/>
      <c r="DF16" s="234"/>
      <c r="DG16" s="234"/>
      <c r="DH16" s="234"/>
      <c r="DI16" s="234"/>
      <c r="DJ16" s="235"/>
      <c r="DK16" s="233"/>
      <c r="DL16" s="234"/>
      <c r="DM16" s="234"/>
      <c r="DN16" s="234"/>
      <c r="DO16" s="234"/>
      <c r="DP16" s="234"/>
      <c r="DQ16" s="234"/>
      <c r="DR16" s="234"/>
      <c r="DS16" s="234"/>
      <c r="DT16" s="235"/>
    </row>
    <row r="17" spans="1:124" s="5" customFormat="1" ht="66.75" customHeight="1" hidden="1">
      <c r="A17" s="250" t="s">
        <v>8</v>
      </c>
      <c r="B17" s="251"/>
      <c r="C17" s="251"/>
      <c r="D17" s="251"/>
      <c r="E17" s="251"/>
      <c r="F17" s="252"/>
      <c r="G17" s="285" t="s">
        <v>138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1"/>
      <c r="Z17" s="233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5"/>
      <c r="AM17" s="233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5"/>
      <c r="AZ17" s="233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3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5"/>
      <c r="BX17" s="233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5"/>
      <c r="CK17" s="233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5"/>
      <c r="CZ17" s="233"/>
      <c r="DA17" s="234"/>
      <c r="DB17" s="234"/>
      <c r="DC17" s="234"/>
      <c r="DD17" s="234"/>
      <c r="DE17" s="234"/>
      <c r="DF17" s="234"/>
      <c r="DG17" s="234"/>
      <c r="DH17" s="234"/>
      <c r="DI17" s="234"/>
      <c r="DJ17" s="235"/>
      <c r="DK17" s="233"/>
      <c r="DL17" s="234"/>
      <c r="DM17" s="234"/>
      <c r="DN17" s="234"/>
      <c r="DO17" s="234"/>
      <c r="DP17" s="234"/>
      <c r="DQ17" s="234"/>
      <c r="DR17" s="234"/>
      <c r="DS17" s="234"/>
      <c r="DT17" s="235"/>
    </row>
    <row r="18" spans="1:124" s="5" customFormat="1" ht="39" customHeight="1" hidden="1">
      <c r="A18" s="250"/>
      <c r="B18" s="251"/>
      <c r="C18" s="251"/>
      <c r="D18" s="251"/>
      <c r="E18" s="251"/>
      <c r="F18" s="252"/>
      <c r="G18" s="285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1"/>
      <c r="Z18" s="233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5"/>
      <c r="AM18" s="233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5"/>
      <c r="AZ18" s="233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3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5"/>
      <c r="BX18" s="233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5"/>
      <c r="CK18" s="233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5"/>
      <c r="CZ18" s="233"/>
      <c r="DA18" s="234"/>
      <c r="DB18" s="234"/>
      <c r="DC18" s="234"/>
      <c r="DD18" s="234"/>
      <c r="DE18" s="234"/>
      <c r="DF18" s="234"/>
      <c r="DG18" s="234"/>
      <c r="DH18" s="234"/>
      <c r="DI18" s="234"/>
      <c r="DJ18" s="235"/>
      <c r="DK18" s="233"/>
      <c r="DL18" s="234"/>
      <c r="DM18" s="234"/>
      <c r="DN18" s="234"/>
      <c r="DO18" s="234"/>
      <c r="DP18" s="234"/>
      <c r="DQ18" s="234"/>
      <c r="DR18" s="234"/>
      <c r="DS18" s="234"/>
      <c r="DT18" s="235"/>
    </row>
    <row r="19" spans="1:124" s="5" customFormat="1" ht="16.5" customHeight="1">
      <c r="A19" s="240" t="s">
        <v>73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4"/>
      <c r="BL19" s="330">
        <f>SUM(BL9:BW18)</f>
        <v>230359.42992</v>
      </c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2"/>
      <c r="BX19" s="330">
        <f>SUM(BX9:CJ18)</f>
        <v>230359.42992</v>
      </c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2"/>
      <c r="CK19" s="233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5"/>
      <c r="CZ19" s="233"/>
      <c r="DA19" s="234"/>
      <c r="DB19" s="234"/>
      <c r="DC19" s="234"/>
      <c r="DD19" s="234"/>
      <c r="DE19" s="234"/>
      <c r="DF19" s="234"/>
      <c r="DG19" s="234"/>
      <c r="DH19" s="234"/>
      <c r="DI19" s="234"/>
      <c r="DJ19" s="235"/>
      <c r="DK19" s="233"/>
      <c r="DL19" s="234"/>
      <c r="DM19" s="234"/>
      <c r="DN19" s="234"/>
      <c r="DO19" s="234"/>
      <c r="DP19" s="234"/>
      <c r="DQ19" s="234"/>
      <c r="DR19" s="234"/>
      <c r="DS19" s="234"/>
      <c r="DT19" s="235"/>
    </row>
  </sheetData>
  <mergeCells count="128">
    <mergeCell ref="BX5:DT5"/>
    <mergeCell ref="BX6:CJ7"/>
    <mergeCell ref="CK6:CY7"/>
    <mergeCell ref="CZ6:DT6"/>
    <mergeCell ref="CZ7:DJ7"/>
    <mergeCell ref="DK7:DT7"/>
    <mergeCell ref="A5:F7"/>
    <mergeCell ref="G5:Y7"/>
    <mergeCell ref="Z5:AL7"/>
    <mergeCell ref="AM5:AY7"/>
    <mergeCell ref="AZ5:BK7"/>
    <mergeCell ref="BL5:BW7"/>
    <mergeCell ref="BX8:CJ8"/>
    <mergeCell ref="CK8:CY8"/>
    <mergeCell ref="CZ8:DJ8"/>
    <mergeCell ref="DK8:DT8"/>
    <mergeCell ref="A9:F9"/>
    <mergeCell ref="G9:Y9"/>
    <mergeCell ref="Z9:AL9"/>
    <mergeCell ref="AM9:AY9"/>
    <mergeCell ref="AZ9:BK9"/>
    <mergeCell ref="BL9:BW9"/>
    <mergeCell ref="A8:F8"/>
    <mergeCell ref="G8:Y8"/>
    <mergeCell ref="Z8:AL8"/>
    <mergeCell ref="AM8:AY8"/>
    <mergeCell ref="AZ8:BK8"/>
    <mergeCell ref="BL8:BW8"/>
    <mergeCell ref="BX9:CJ9"/>
    <mergeCell ref="CK9:CY9"/>
    <mergeCell ref="CZ9:DJ9"/>
    <mergeCell ref="DK9:DT9"/>
    <mergeCell ref="DK10:DT10"/>
    <mergeCell ref="A11:F11"/>
    <mergeCell ref="G11:Y11"/>
    <mergeCell ref="Z11:AL11"/>
    <mergeCell ref="AM11:AY11"/>
    <mergeCell ref="AZ11:BK11"/>
    <mergeCell ref="BL11:BW11"/>
    <mergeCell ref="BX11:CJ11"/>
    <mergeCell ref="CK11:CY11"/>
    <mergeCell ref="CZ11:DJ11"/>
    <mergeCell ref="DK11:DT11"/>
    <mergeCell ref="A10:F10"/>
    <mergeCell ref="G10:Y10"/>
    <mergeCell ref="Z10:AL10"/>
    <mergeCell ref="AM10:AY10"/>
    <mergeCell ref="AZ10:BK10"/>
    <mergeCell ref="BL10:BW10"/>
    <mergeCell ref="BX10:CJ10"/>
    <mergeCell ref="CK10:CY10"/>
    <mergeCell ref="CZ10:DJ10"/>
    <mergeCell ref="DK12:DT12"/>
    <mergeCell ref="A13:F13"/>
    <mergeCell ref="G13:Y13"/>
    <mergeCell ref="Z13:AL13"/>
    <mergeCell ref="AM13:AY13"/>
    <mergeCell ref="AZ13:BK13"/>
    <mergeCell ref="BL13:BW13"/>
    <mergeCell ref="BX13:CJ13"/>
    <mergeCell ref="CK13:CY13"/>
    <mergeCell ref="CZ13:DJ13"/>
    <mergeCell ref="DK13:DT13"/>
    <mergeCell ref="A12:F12"/>
    <mergeCell ref="G12:Y12"/>
    <mergeCell ref="Z12:AL12"/>
    <mergeCell ref="AM12:AY12"/>
    <mergeCell ref="AZ12:BK12"/>
    <mergeCell ref="BL12:BW12"/>
    <mergeCell ref="BX12:CJ12"/>
    <mergeCell ref="CK12:CY12"/>
    <mergeCell ref="CZ12:DJ12"/>
    <mergeCell ref="DK14:DT14"/>
    <mergeCell ref="A15:F15"/>
    <mergeCell ref="G15:Y15"/>
    <mergeCell ref="Z15:AL15"/>
    <mergeCell ref="AM15:AY15"/>
    <mergeCell ref="AZ15:BK15"/>
    <mergeCell ref="BL15:BW15"/>
    <mergeCell ref="BX15:CJ15"/>
    <mergeCell ref="CK15:CY15"/>
    <mergeCell ref="CZ15:DJ15"/>
    <mergeCell ref="DK15:DT15"/>
    <mergeCell ref="A14:F14"/>
    <mergeCell ref="G14:Y14"/>
    <mergeCell ref="Z14:AL14"/>
    <mergeCell ref="AM14:AY14"/>
    <mergeCell ref="AZ14:BK14"/>
    <mergeCell ref="BL14:BW14"/>
    <mergeCell ref="BX14:CJ14"/>
    <mergeCell ref="CK14:CY14"/>
    <mergeCell ref="CZ14:DJ14"/>
    <mergeCell ref="DK16:DT16"/>
    <mergeCell ref="A17:F17"/>
    <mergeCell ref="G17:Y17"/>
    <mergeCell ref="Z17:AL17"/>
    <mergeCell ref="AM17:AY17"/>
    <mergeCell ref="AZ17:BK17"/>
    <mergeCell ref="BL17:BW17"/>
    <mergeCell ref="BX17:CJ17"/>
    <mergeCell ref="CK17:CY17"/>
    <mergeCell ref="CZ17:DJ17"/>
    <mergeCell ref="DK17:DT17"/>
    <mergeCell ref="A16:F16"/>
    <mergeCell ref="G16:Y16"/>
    <mergeCell ref="Z16:AL16"/>
    <mergeCell ref="AM16:AY16"/>
    <mergeCell ref="AZ16:BK16"/>
    <mergeCell ref="BL16:BW16"/>
    <mergeCell ref="BX16:CJ16"/>
    <mergeCell ref="CK16:CY16"/>
    <mergeCell ref="CZ16:DJ16"/>
    <mergeCell ref="DK18:DT18"/>
    <mergeCell ref="A19:BK19"/>
    <mergeCell ref="BL19:BW19"/>
    <mergeCell ref="BX19:CJ19"/>
    <mergeCell ref="CK19:CY19"/>
    <mergeCell ref="CZ19:DJ19"/>
    <mergeCell ref="DK19:DT19"/>
    <mergeCell ref="A18:F18"/>
    <mergeCell ref="G18:Y18"/>
    <mergeCell ref="Z18:AL18"/>
    <mergeCell ref="AM18:AY18"/>
    <mergeCell ref="AZ18:BK18"/>
    <mergeCell ref="BL18:BW18"/>
    <mergeCell ref="BX18:CJ18"/>
    <mergeCell ref="CK18:CY18"/>
    <mergeCell ref="CZ18:DJ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S16"/>
  <sheetViews>
    <sheetView view="pageBreakPreview" zoomScaleSheetLayoutView="100" workbookViewId="0" topLeftCell="A1">
      <selection activeCell="DP20" sqref="DP20"/>
    </sheetView>
  </sheetViews>
  <sheetFormatPr defaultColWidth="0.85546875" defaultRowHeight="15"/>
  <cols>
    <col min="1" max="74" width="0.85546875" style="7" customWidth="1"/>
    <col min="75" max="75" width="2.28125" style="7" customWidth="1"/>
    <col min="76" max="93" width="0.85546875" style="7" customWidth="1"/>
    <col min="94" max="94" width="1.7109375" style="7" customWidth="1"/>
    <col min="95" max="95" width="0.85546875" style="7" customWidth="1"/>
    <col min="96" max="96" width="2.7109375" style="7" customWidth="1"/>
    <col min="97" max="148" width="0.85546875" style="7" customWidth="1"/>
    <col min="149" max="149" width="17.421875" style="7" customWidth="1"/>
    <col min="150" max="330" width="0.85546875" style="7" customWidth="1"/>
    <col min="331" max="331" width="2.28125" style="7" customWidth="1"/>
    <col min="332" max="349" width="0.85546875" style="7" customWidth="1"/>
    <col min="350" max="350" width="1.7109375" style="7" customWidth="1"/>
    <col min="351" max="586" width="0.85546875" style="7" customWidth="1"/>
    <col min="587" max="587" width="2.28125" style="7" customWidth="1"/>
    <col min="588" max="605" width="0.85546875" style="7" customWidth="1"/>
    <col min="606" max="606" width="1.7109375" style="7" customWidth="1"/>
    <col min="607" max="842" width="0.85546875" style="7" customWidth="1"/>
    <col min="843" max="843" width="2.28125" style="7" customWidth="1"/>
    <col min="844" max="861" width="0.85546875" style="7" customWidth="1"/>
    <col min="862" max="862" width="1.7109375" style="7" customWidth="1"/>
    <col min="863" max="1098" width="0.85546875" style="7" customWidth="1"/>
    <col min="1099" max="1099" width="2.28125" style="7" customWidth="1"/>
    <col min="1100" max="1117" width="0.85546875" style="7" customWidth="1"/>
    <col min="1118" max="1118" width="1.7109375" style="7" customWidth="1"/>
    <col min="1119" max="1354" width="0.85546875" style="7" customWidth="1"/>
    <col min="1355" max="1355" width="2.28125" style="7" customWidth="1"/>
    <col min="1356" max="1373" width="0.85546875" style="7" customWidth="1"/>
    <col min="1374" max="1374" width="1.7109375" style="7" customWidth="1"/>
    <col min="1375" max="1610" width="0.85546875" style="7" customWidth="1"/>
    <col min="1611" max="1611" width="2.28125" style="7" customWidth="1"/>
    <col min="1612" max="1629" width="0.85546875" style="7" customWidth="1"/>
    <col min="1630" max="1630" width="1.7109375" style="7" customWidth="1"/>
    <col min="1631" max="1866" width="0.85546875" style="7" customWidth="1"/>
    <col min="1867" max="1867" width="2.28125" style="7" customWidth="1"/>
    <col min="1868" max="1885" width="0.85546875" style="7" customWidth="1"/>
    <col min="1886" max="1886" width="1.7109375" style="7" customWidth="1"/>
    <col min="1887" max="2122" width="0.85546875" style="7" customWidth="1"/>
    <col min="2123" max="2123" width="2.28125" style="7" customWidth="1"/>
    <col min="2124" max="2141" width="0.85546875" style="7" customWidth="1"/>
    <col min="2142" max="2142" width="1.7109375" style="7" customWidth="1"/>
    <col min="2143" max="2378" width="0.85546875" style="7" customWidth="1"/>
    <col min="2379" max="2379" width="2.28125" style="7" customWidth="1"/>
    <col min="2380" max="2397" width="0.85546875" style="7" customWidth="1"/>
    <col min="2398" max="2398" width="1.7109375" style="7" customWidth="1"/>
    <col min="2399" max="2634" width="0.85546875" style="7" customWidth="1"/>
    <col min="2635" max="2635" width="2.28125" style="7" customWidth="1"/>
    <col min="2636" max="2653" width="0.85546875" style="7" customWidth="1"/>
    <col min="2654" max="2654" width="1.7109375" style="7" customWidth="1"/>
    <col min="2655" max="2890" width="0.85546875" style="7" customWidth="1"/>
    <col min="2891" max="2891" width="2.28125" style="7" customWidth="1"/>
    <col min="2892" max="2909" width="0.85546875" style="7" customWidth="1"/>
    <col min="2910" max="2910" width="1.7109375" style="7" customWidth="1"/>
    <col min="2911" max="3146" width="0.85546875" style="7" customWidth="1"/>
    <col min="3147" max="3147" width="2.28125" style="7" customWidth="1"/>
    <col min="3148" max="3165" width="0.85546875" style="7" customWidth="1"/>
    <col min="3166" max="3166" width="1.7109375" style="7" customWidth="1"/>
    <col min="3167" max="3402" width="0.85546875" style="7" customWidth="1"/>
    <col min="3403" max="3403" width="2.28125" style="7" customWidth="1"/>
    <col min="3404" max="3421" width="0.85546875" style="7" customWidth="1"/>
    <col min="3422" max="3422" width="1.7109375" style="7" customWidth="1"/>
    <col min="3423" max="3658" width="0.85546875" style="7" customWidth="1"/>
    <col min="3659" max="3659" width="2.28125" style="7" customWidth="1"/>
    <col min="3660" max="3677" width="0.85546875" style="7" customWidth="1"/>
    <col min="3678" max="3678" width="1.7109375" style="7" customWidth="1"/>
    <col min="3679" max="3914" width="0.85546875" style="7" customWidth="1"/>
    <col min="3915" max="3915" width="2.28125" style="7" customWidth="1"/>
    <col min="3916" max="3933" width="0.85546875" style="7" customWidth="1"/>
    <col min="3934" max="3934" width="1.7109375" style="7" customWidth="1"/>
    <col min="3935" max="4170" width="0.85546875" style="7" customWidth="1"/>
    <col min="4171" max="4171" width="2.28125" style="7" customWidth="1"/>
    <col min="4172" max="4189" width="0.85546875" style="7" customWidth="1"/>
    <col min="4190" max="4190" width="1.7109375" style="7" customWidth="1"/>
    <col min="4191" max="4426" width="0.85546875" style="7" customWidth="1"/>
    <col min="4427" max="4427" width="2.28125" style="7" customWidth="1"/>
    <col min="4428" max="4445" width="0.85546875" style="7" customWidth="1"/>
    <col min="4446" max="4446" width="1.7109375" style="7" customWidth="1"/>
    <col min="4447" max="4682" width="0.85546875" style="7" customWidth="1"/>
    <col min="4683" max="4683" width="2.28125" style="7" customWidth="1"/>
    <col min="4684" max="4701" width="0.85546875" style="7" customWidth="1"/>
    <col min="4702" max="4702" width="1.7109375" style="7" customWidth="1"/>
    <col min="4703" max="4938" width="0.85546875" style="7" customWidth="1"/>
    <col min="4939" max="4939" width="2.28125" style="7" customWidth="1"/>
    <col min="4940" max="4957" width="0.85546875" style="7" customWidth="1"/>
    <col min="4958" max="4958" width="1.7109375" style="7" customWidth="1"/>
    <col min="4959" max="5194" width="0.85546875" style="7" customWidth="1"/>
    <col min="5195" max="5195" width="2.28125" style="7" customWidth="1"/>
    <col min="5196" max="5213" width="0.85546875" style="7" customWidth="1"/>
    <col min="5214" max="5214" width="1.7109375" style="7" customWidth="1"/>
    <col min="5215" max="5450" width="0.85546875" style="7" customWidth="1"/>
    <col min="5451" max="5451" width="2.28125" style="7" customWidth="1"/>
    <col min="5452" max="5469" width="0.85546875" style="7" customWidth="1"/>
    <col min="5470" max="5470" width="1.7109375" style="7" customWidth="1"/>
    <col min="5471" max="5706" width="0.85546875" style="7" customWidth="1"/>
    <col min="5707" max="5707" width="2.28125" style="7" customWidth="1"/>
    <col min="5708" max="5725" width="0.85546875" style="7" customWidth="1"/>
    <col min="5726" max="5726" width="1.7109375" style="7" customWidth="1"/>
    <col min="5727" max="5962" width="0.85546875" style="7" customWidth="1"/>
    <col min="5963" max="5963" width="2.28125" style="7" customWidth="1"/>
    <col min="5964" max="5981" width="0.85546875" style="7" customWidth="1"/>
    <col min="5982" max="5982" width="1.7109375" style="7" customWidth="1"/>
    <col min="5983" max="6218" width="0.85546875" style="7" customWidth="1"/>
    <col min="6219" max="6219" width="2.28125" style="7" customWidth="1"/>
    <col min="6220" max="6237" width="0.85546875" style="7" customWidth="1"/>
    <col min="6238" max="6238" width="1.7109375" style="7" customWidth="1"/>
    <col min="6239" max="6474" width="0.85546875" style="7" customWidth="1"/>
    <col min="6475" max="6475" width="2.28125" style="7" customWidth="1"/>
    <col min="6476" max="6493" width="0.85546875" style="7" customWidth="1"/>
    <col min="6494" max="6494" width="1.7109375" style="7" customWidth="1"/>
    <col min="6495" max="6730" width="0.85546875" style="7" customWidth="1"/>
    <col min="6731" max="6731" width="2.28125" style="7" customWidth="1"/>
    <col min="6732" max="6749" width="0.85546875" style="7" customWidth="1"/>
    <col min="6750" max="6750" width="1.7109375" style="7" customWidth="1"/>
    <col min="6751" max="6986" width="0.85546875" style="7" customWidth="1"/>
    <col min="6987" max="6987" width="2.28125" style="7" customWidth="1"/>
    <col min="6988" max="7005" width="0.85546875" style="7" customWidth="1"/>
    <col min="7006" max="7006" width="1.7109375" style="7" customWidth="1"/>
    <col min="7007" max="7242" width="0.85546875" style="7" customWidth="1"/>
    <col min="7243" max="7243" width="2.28125" style="7" customWidth="1"/>
    <col min="7244" max="7261" width="0.85546875" style="7" customWidth="1"/>
    <col min="7262" max="7262" width="1.7109375" style="7" customWidth="1"/>
    <col min="7263" max="7498" width="0.85546875" style="7" customWidth="1"/>
    <col min="7499" max="7499" width="2.28125" style="7" customWidth="1"/>
    <col min="7500" max="7517" width="0.85546875" style="7" customWidth="1"/>
    <col min="7518" max="7518" width="1.7109375" style="7" customWidth="1"/>
    <col min="7519" max="7754" width="0.85546875" style="7" customWidth="1"/>
    <col min="7755" max="7755" width="2.28125" style="7" customWidth="1"/>
    <col min="7756" max="7773" width="0.85546875" style="7" customWidth="1"/>
    <col min="7774" max="7774" width="1.7109375" style="7" customWidth="1"/>
    <col min="7775" max="8010" width="0.85546875" style="7" customWidth="1"/>
    <col min="8011" max="8011" width="2.28125" style="7" customWidth="1"/>
    <col min="8012" max="8029" width="0.85546875" style="7" customWidth="1"/>
    <col min="8030" max="8030" width="1.7109375" style="7" customWidth="1"/>
    <col min="8031" max="8266" width="0.85546875" style="7" customWidth="1"/>
    <col min="8267" max="8267" width="2.28125" style="7" customWidth="1"/>
    <col min="8268" max="8285" width="0.85546875" style="7" customWidth="1"/>
    <col min="8286" max="8286" width="1.7109375" style="7" customWidth="1"/>
    <col min="8287" max="8522" width="0.85546875" style="7" customWidth="1"/>
    <col min="8523" max="8523" width="2.28125" style="7" customWidth="1"/>
    <col min="8524" max="8541" width="0.85546875" style="7" customWidth="1"/>
    <col min="8542" max="8542" width="1.7109375" style="7" customWidth="1"/>
    <col min="8543" max="8778" width="0.85546875" style="7" customWidth="1"/>
    <col min="8779" max="8779" width="2.28125" style="7" customWidth="1"/>
    <col min="8780" max="8797" width="0.85546875" style="7" customWidth="1"/>
    <col min="8798" max="8798" width="1.7109375" style="7" customWidth="1"/>
    <col min="8799" max="9034" width="0.85546875" style="7" customWidth="1"/>
    <col min="9035" max="9035" width="2.28125" style="7" customWidth="1"/>
    <col min="9036" max="9053" width="0.85546875" style="7" customWidth="1"/>
    <col min="9054" max="9054" width="1.7109375" style="7" customWidth="1"/>
    <col min="9055" max="9290" width="0.85546875" style="7" customWidth="1"/>
    <col min="9291" max="9291" width="2.28125" style="7" customWidth="1"/>
    <col min="9292" max="9309" width="0.85546875" style="7" customWidth="1"/>
    <col min="9310" max="9310" width="1.7109375" style="7" customWidth="1"/>
    <col min="9311" max="9546" width="0.85546875" style="7" customWidth="1"/>
    <col min="9547" max="9547" width="2.28125" style="7" customWidth="1"/>
    <col min="9548" max="9565" width="0.85546875" style="7" customWidth="1"/>
    <col min="9566" max="9566" width="1.7109375" style="7" customWidth="1"/>
    <col min="9567" max="9802" width="0.85546875" style="7" customWidth="1"/>
    <col min="9803" max="9803" width="2.28125" style="7" customWidth="1"/>
    <col min="9804" max="9821" width="0.85546875" style="7" customWidth="1"/>
    <col min="9822" max="9822" width="1.7109375" style="7" customWidth="1"/>
    <col min="9823" max="10058" width="0.85546875" style="7" customWidth="1"/>
    <col min="10059" max="10059" width="2.28125" style="7" customWidth="1"/>
    <col min="10060" max="10077" width="0.85546875" style="7" customWidth="1"/>
    <col min="10078" max="10078" width="1.7109375" style="7" customWidth="1"/>
    <col min="10079" max="10314" width="0.85546875" style="7" customWidth="1"/>
    <col min="10315" max="10315" width="2.28125" style="7" customWidth="1"/>
    <col min="10316" max="10333" width="0.85546875" style="7" customWidth="1"/>
    <col min="10334" max="10334" width="1.7109375" style="7" customWidth="1"/>
    <col min="10335" max="10570" width="0.85546875" style="7" customWidth="1"/>
    <col min="10571" max="10571" width="2.28125" style="7" customWidth="1"/>
    <col min="10572" max="10589" width="0.85546875" style="7" customWidth="1"/>
    <col min="10590" max="10590" width="1.7109375" style="7" customWidth="1"/>
    <col min="10591" max="10826" width="0.85546875" style="7" customWidth="1"/>
    <col min="10827" max="10827" width="2.28125" style="7" customWidth="1"/>
    <col min="10828" max="10845" width="0.85546875" style="7" customWidth="1"/>
    <col min="10846" max="10846" width="1.7109375" style="7" customWidth="1"/>
    <col min="10847" max="11082" width="0.85546875" style="7" customWidth="1"/>
    <col min="11083" max="11083" width="2.28125" style="7" customWidth="1"/>
    <col min="11084" max="11101" width="0.85546875" style="7" customWidth="1"/>
    <col min="11102" max="11102" width="1.7109375" style="7" customWidth="1"/>
    <col min="11103" max="11338" width="0.85546875" style="7" customWidth="1"/>
    <col min="11339" max="11339" width="2.28125" style="7" customWidth="1"/>
    <col min="11340" max="11357" width="0.85546875" style="7" customWidth="1"/>
    <col min="11358" max="11358" width="1.7109375" style="7" customWidth="1"/>
    <col min="11359" max="11594" width="0.85546875" style="7" customWidth="1"/>
    <col min="11595" max="11595" width="2.28125" style="7" customWidth="1"/>
    <col min="11596" max="11613" width="0.85546875" style="7" customWidth="1"/>
    <col min="11614" max="11614" width="1.7109375" style="7" customWidth="1"/>
    <col min="11615" max="11850" width="0.85546875" style="7" customWidth="1"/>
    <col min="11851" max="11851" width="2.28125" style="7" customWidth="1"/>
    <col min="11852" max="11869" width="0.85546875" style="7" customWidth="1"/>
    <col min="11870" max="11870" width="1.7109375" style="7" customWidth="1"/>
    <col min="11871" max="12106" width="0.85546875" style="7" customWidth="1"/>
    <col min="12107" max="12107" width="2.28125" style="7" customWidth="1"/>
    <col min="12108" max="12125" width="0.85546875" style="7" customWidth="1"/>
    <col min="12126" max="12126" width="1.7109375" style="7" customWidth="1"/>
    <col min="12127" max="12362" width="0.85546875" style="7" customWidth="1"/>
    <col min="12363" max="12363" width="2.28125" style="7" customWidth="1"/>
    <col min="12364" max="12381" width="0.85546875" style="7" customWidth="1"/>
    <col min="12382" max="12382" width="1.7109375" style="7" customWidth="1"/>
    <col min="12383" max="12618" width="0.85546875" style="7" customWidth="1"/>
    <col min="12619" max="12619" width="2.28125" style="7" customWidth="1"/>
    <col min="12620" max="12637" width="0.85546875" style="7" customWidth="1"/>
    <col min="12638" max="12638" width="1.7109375" style="7" customWidth="1"/>
    <col min="12639" max="12874" width="0.85546875" style="7" customWidth="1"/>
    <col min="12875" max="12875" width="2.28125" style="7" customWidth="1"/>
    <col min="12876" max="12893" width="0.85546875" style="7" customWidth="1"/>
    <col min="12894" max="12894" width="1.7109375" style="7" customWidth="1"/>
    <col min="12895" max="13130" width="0.85546875" style="7" customWidth="1"/>
    <col min="13131" max="13131" width="2.28125" style="7" customWidth="1"/>
    <col min="13132" max="13149" width="0.85546875" style="7" customWidth="1"/>
    <col min="13150" max="13150" width="1.7109375" style="7" customWidth="1"/>
    <col min="13151" max="13386" width="0.85546875" style="7" customWidth="1"/>
    <col min="13387" max="13387" width="2.28125" style="7" customWidth="1"/>
    <col min="13388" max="13405" width="0.85546875" style="7" customWidth="1"/>
    <col min="13406" max="13406" width="1.7109375" style="7" customWidth="1"/>
    <col min="13407" max="13642" width="0.85546875" style="7" customWidth="1"/>
    <col min="13643" max="13643" width="2.28125" style="7" customWidth="1"/>
    <col min="13644" max="13661" width="0.85546875" style="7" customWidth="1"/>
    <col min="13662" max="13662" width="1.7109375" style="7" customWidth="1"/>
    <col min="13663" max="13898" width="0.85546875" style="7" customWidth="1"/>
    <col min="13899" max="13899" width="2.28125" style="7" customWidth="1"/>
    <col min="13900" max="13917" width="0.85546875" style="7" customWidth="1"/>
    <col min="13918" max="13918" width="1.7109375" style="7" customWidth="1"/>
    <col min="13919" max="14154" width="0.85546875" style="7" customWidth="1"/>
    <col min="14155" max="14155" width="2.28125" style="7" customWidth="1"/>
    <col min="14156" max="14173" width="0.85546875" style="7" customWidth="1"/>
    <col min="14174" max="14174" width="1.7109375" style="7" customWidth="1"/>
    <col min="14175" max="14410" width="0.85546875" style="7" customWidth="1"/>
    <col min="14411" max="14411" width="2.28125" style="7" customWidth="1"/>
    <col min="14412" max="14429" width="0.85546875" style="7" customWidth="1"/>
    <col min="14430" max="14430" width="1.7109375" style="7" customWidth="1"/>
    <col min="14431" max="14666" width="0.85546875" style="7" customWidth="1"/>
    <col min="14667" max="14667" width="2.28125" style="7" customWidth="1"/>
    <col min="14668" max="14685" width="0.85546875" style="7" customWidth="1"/>
    <col min="14686" max="14686" width="1.7109375" style="7" customWidth="1"/>
    <col min="14687" max="14922" width="0.85546875" style="7" customWidth="1"/>
    <col min="14923" max="14923" width="2.28125" style="7" customWidth="1"/>
    <col min="14924" max="14941" width="0.85546875" style="7" customWidth="1"/>
    <col min="14942" max="14942" width="1.7109375" style="7" customWidth="1"/>
    <col min="14943" max="15178" width="0.85546875" style="7" customWidth="1"/>
    <col min="15179" max="15179" width="2.28125" style="7" customWidth="1"/>
    <col min="15180" max="15197" width="0.85546875" style="7" customWidth="1"/>
    <col min="15198" max="15198" width="1.7109375" style="7" customWidth="1"/>
    <col min="15199" max="15434" width="0.85546875" style="7" customWidth="1"/>
    <col min="15435" max="15435" width="2.28125" style="7" customWidth="1"/>
    <col min="15436" max="15453" width="0.85546875" style="7" customWidth="1"/>
    <col min="15454" max="15454" width="1.7109375" style="7" customWidth="1"/>
    <col min="15455" max="15690" width="0.85546875" style="7" customWidth="1"/>
    <col min="15691" max="15691" width="2.28125" style="7" customWidth="1"/>
    <col min="15692" max="15709" width="0.85546875" style="7" customWidth="1"/>
    <col min="15710" max="15710" width="1.7109375" style="7" customWidth="1"/>
    <col min="15711" max="15946" width="0.85546875" style="7" customWidth="1"/>
    <col min="15947" max="15947" width="2.28125" style="7" customWidth="1"/>
    <col min="15948" max="15965" width="0.85546875" style="7" customWidth="1"/>
    <col min="15966" max="15966" width="1.7109375" style="7" customWidth="1"/>
    <col min="15967" max="16202" width="0.85546875" style="7" customWidth="1"/>
    <col min="16203" max="16203" width="2.28125" style="7" customWidth="1"/>
    <col min="16204" max="16221" width="0.85546875" style="7" customWidth="1"/>
    <col min="16222" max="16222" width="1.7109375" style="7" customWidth="1"/>
    <col min="16223" max="16384" width="0.85546875" style="7" customWidth="1"/>
  </cols>
  <sheetData>
    <row r="1" ht="3" customHeight="1"/>
    <row r="2" ht="15">
      <c r="A2" s="7" t="s">
        <v>139</v>
      </c>
    </row>
    <row r="3" ht="12.75" customHeight="1"/>
    <row r="4" spans="1:132" s="8" customFormat="1" ht="11.25" customHeight="1">
      <c r="A4" s="286" t="s">
        <v>9</v>
      </c>
      <c r="B4" s="295"/>
      <c r="C4" s="295"/>
      <c r="D4" s="295"/>
      <c r="E4" s="295"/>
      <c r="F4" s="296"/>
      <c r="G4" s="286" t="s">
        <v>0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6"/>
      <c r="Y4" s="286" t="s">
        <v>140</v>
      </c>
      <c r="Z4" s="295"/>
      <c r="AA4" s="295"/>
      <c r="AB4" s="295"/>
      <c r="AC4" s="295"/>
      <c r="AD4" s="295"/>
      <c r="AE4" s="295"/>
      <c r="AF4" s="295"/>
      <c r="AG4" s="295"/>
      <c r="AH4" s="295"/>
      <c r="AI4" s="296"/>
      <c r="AJ4" s="286" t="s">
        <v>141</v>
      </c>
      <c r="AK4" s="295"/>
      <c r="AL4" s="295"/>
      <c r="AM4" s="295"/>
      <c r="AN4" s="295"/>
      <c r="AO4" s="295"/>
      <c r="AP4" s="295"/>
      <c r="AQ4" s="295"/>
      <c r="AR4" s="295"/>
      <c r="AS4" s="295"/>
      <c r="AT4" s="296"/>
      <c r="AU4" s="286" t="s">
        <v>142</v>
      </c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6"/>
      <c r="BH4" s="286" t="s">
        <v>143</v>
      </c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86" t="s">
        <v>144</v>
      </c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6"/>
      <c r="CF4" s="285" t="s">
        <v>28</v>
      </c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95"/>
    </row>
    <row r="5" spans="1:132" s="8" customFormat="1" ht="84" customHeight="1">
      <c r="A5" s="297"/>
      <c r="B5" s="298"/>
      <c r="C5" s="298"/>
      <c r="D5" s="298"/>
      <c r="E5" s="298"/>
      <c r="F5" s="299"/>
      <c r="G5" s="297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9"/>
      <c r="Y5" s="297"/>
      <c r="Z5" s="298"/>
      <c r="AA5" s="298"/>
      <c r="AB5" s="298"/>
      <c r="AC5" s="298"/>
      <c r="AD5" s="298"/>
      <c r="AE5" s="298"/>
      <c r="AF5" s="298"/>
      <c r="AG5" s="298"/>
      <c r="AH5" s="298"/>
      <c r="AI5" s="299"/>
      <c r="AJ5" s="297"/>
      <c r="AK5" s="298"/>
      <c r="AL5" s="298"/>
      <c r="AM5" s="298"/>
      <c r="AN5" s="298"/>
      <c r="AO5" s="298"/>
      <c r="AP5" s="298"/>
      <c r="AQ5" s="298"/>
      <c r="AR5" s="298"/>
      <c r="AS5" s="298"/>
      <c r="AT5" s="299"/>
      <c r="AU5" s="297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9"/>
      <c r="BH5" s="297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7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9"/>
      <c r="CF5" s="297" t="s">
        <v>63</v>
      </c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5"/>
      <c r="CS5" s="297" t="s">
        <v>30</v>
      </c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5"/>
      <c r="DH5" s="300" t="s">
        <v>31</v>
      </c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2"/>
    </row>
    <row r="6" spans="1:132" s="8" customFormat="1" ht="26.25" customHeight="1">
      <c r="A6" s="300"/>
      <c r="B6" s="301"/>
      <c r="C6" s="301"/>
      <c r="D6" s="301"/>
      <c r="E6" s="301"/>
      <c r="F6" s="302"/>
      <c r="G6" s="300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2"/>
      <c r="Y6" s="300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300"/>
      <c r="AK6" s="301"/>
      <c r="AL6" s="301"/>
      <c r="AM6" s="301"/>
      <c r="AN6" s="301"/>
      <c r="AO6" s="301"/>
      <c r="AP6" s="301"/>
      <c r="AQ6" s="301"/>
      <c r="AR6" s="301"/>
      <c r="AS6" s="301"/>
      <c r="AT6" s="302"/>
      <c r="AU6" s="300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2"/>
      <c r="BH6" s="300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0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2"/>
      <c r="CF6" s="166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74"/>
      <c r="CS6" s="166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74"/>
      <c r="DH6" s="285" t="s">
        <v>35</v>
      </c>
      <c r="DI6" s="289"/>
      <c r="DJ6" s="289"/>
      <c r="DK6" s="289"/>
      <c r="DL6" s="289"/>
      <c r="DM6" s="289"/>
      <c r="DN6" s="289"/>
      <c r="DO6" s="289"/>
      <c r="DP6" s="289"/>
      <c r="DQ6" s="289"/>
      <c r="DR6" s="290"/>
      <c r="DS6" s="285" t="s">
        <v>36</v>
      </c>
      <c r="DT6" s="289"/>
      <c r="DU6" s="289"/>
      <c r="DV6" s="289"/>
      <c r="DW6" s="289"/>
      <c r="DX6" s="289"/>
      <c r="DY6" s="289"/>
      <c r="DZ6" s="289"/>
      <c r="EA6" s="289"/>
      <c r="EB6" s="290"/>
    </row>
    <row r="7" spans="1:132" s="9" customFormat="1" ht="12.75">
      <c r="A7" s="277">
        <v>1</v>
      </c>
      <c r="B7" s="278"/>
      <c r="C7" s="278"/>
      <c r="D7" s="278"/>
      <c r="E7" s="278"/>
      <c r="F7" s="279"/>
      <c r="G7" s="277">
        <v>2</v>
      </c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9"/>
      <c r="Y7" s="277">
        <v>3</v>
      </c>
      <c r="Z7" s="278"/>
      <c r="AA7" s="278"/>
      <c r="AB7" s="278"/>
      <c r="AC7" s="278"/>
      <c r="AD7" s="278"/>
      <c r="AE7" s="278"/>
      <c r="AF7" s="278"/>
      <c r="AG7" s="278"/>
      <c r="AH7" s="278"/>
      <c r="AI7" s="279"/>
      <c r="AJ7" s="277">
        <v>4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9"/>
      <c r="AU7" s="277">
        <v>5</v>
      </c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9"/>
      <c r="BH7" s="277">
        <v>6</v>
      </c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7">
        <v>7</v>
      </c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9"/>
      <c r="CF7" s="277">
        <v>8</v>
      </c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9"/>
      <c r="CS7" s="277">
        <v>9</v>
      </c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9"/>
      <c r="DH7" s="277">
        <v>10</v>
      </c>
      <c r="DI7" s="278"/>
      <c r="DJ7" s="278"/>
      <c r="DK7" s="278"/>
      <c r="DL7" s="278"/>
      <c r="DM7" s="278"/>
      <c r="DN7" s="278"/>
      <c r="DO7" s="278"/>
      <c r="DP7" s="278"/>
      <c r="DQ7" s="278"/>
      <c r="DR7" s="279"/>
      <c r="DS7" s="277">
        <v>11</v>
      </c>
      <c r="DT7" s="278"/>
      <c r="DU7" s="278"/>
      <c r="DV7" s="278"/>
      <c r="DW7" s="278"/>
      <c r="DX7" s="278"/>
      <c r="DY7" s="278"/>
      <c r="DZ7" s="278"/>
      <c r="EA7" s="278"/>
      <c r="EB7" s="279"/>
    </row>
    <row r="8" spans="1:132" s="5" customFormat="1" ht="22.5" customHeight="1">
      <c r="A8" s="250" t="s">
        <v>1</v>
      </c>
      <c r="B8" s="251"/>
      <c r="C8" s="251"/>
      <c r="D8" s="251"/>
      <c r="E8" s="251"/>
      <c r="F8" s="252"/>
      <c r="G8" s="372" t="s">
        <v>145</v>
      </c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375"/>
      <c r="Y8" s="233">
        <v>247</v>
      </c>
      <c r="Z8" s="234"/>
      <c r="AA8" s="234"/>
      <c r="AB8" s="234"/>
      <c r="AC8" s="234"/>
      <c r="AD8" s="234"/>
      <c r="AE8" s="234"/>
      <c r="AF8" s="234"/>
      <c r="AG8" s="234"/>
      <c r="AH8" s="234"/>
      <c r="AI8" s="235"/>
      <c r="AJ8" s="233" t="s">
        <v>146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5"/>
      <c r="AU8" s="233">
        <v>27500</v>
      </c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5"/>
      <c r="BH8" s="254">
        <v>4.8139258</v>
      </c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4">
        <f>AU8*BH8</f>
        <v>132382.9595</v>
      </c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6"/>
      <c r="CF8" s="254">
        <f>BS8-DH8</f>
        <v>132382.9595</v>
      </c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6"/>
      <c r="CS8" s="233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5"/>
      <c r="DH8" s="233"/>
      <c r="DI8" s="234"/>
      <c r="DJ8" s="234"/>
      <c r="DK8" s="234"/>
      <c r="DL8" s="234"/>
      <c r="DM8" s="234"/>
      <c r="DN8" s="234"/>
      <c r="DO8" s="234"/>
      <c r="DP8" s="234"/>
      <c r="DQ8" s="234"/>
      <c r="DR8" s="235"/>
      <c r="DS8" s="233"/>
      <c r="DT8" s="234"/>
      <c r="DU8" s="234"/>
      <c r="DV8" s="234"/>
      <c r="DW8" s="234"/>
      <c r="DX8" s="234"/>
      <c r="DY8" s="234"/>
      <c r="DZ8" s="234"/>
      <c r="EA8" s="234"/>
      <c r="EB8" s="235"/>
    </row>
    <row r="9" spans="1:132" s="5" customFormat="1" ht="18" customHeight="1">
      <c r="A9" s="250" t="s">
        <v>2</v>
      </c>
      <c r="B9" s="251"/>
      <c r="C9" s="251"/>
      <c r="D9" s="251"/>
      <c r="E9" s="251"/>
      <c r="F9" s="252"/>
      <c r="G9" s="372" t="s">
        <v>147</v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375"/>
      <c r="Y9" s="233">
        <v>247</v>
      </c>
      <c r="Z9" s="234"/>
      <c r="AA9" s="234"/>
      <c r="AB9" s="234"/>
      <c r="AC9" s="234"/>
      <c r="AD9" s="234"/>
      <c r="AE9" s="234"/>
      <c r="AF9" s="234"/>
      <c r="AG9" s="234"/>
      <c r="AH9" s="234"/>
      <c r="AI9" s="235"/>
      <c r="AJ9" s="233" t="s">
        <v>148</v>
      </c>
      <c r="AK9" s="234"/>
      <c r="AL9" s="234"/>
      <c r="AM9" s="234"/>
      <c r="AN9" s="234"/>
      <c r="AO9" s="234"/>
      <c r="AP9" s="234"/>
      <c r="AQ9" s="234"/>
      <c r="AR9" s="234"/>
      <c r="AS9" s="234"/>
      <c r="AT9" s="235"/>
      <c r="AU9" s="233">
        <v>83.8</v>
      </c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5"/>
      <c r="BH9" s="254">
        <v>2351.628</v>
      </c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4">
        <f>AU9*BH9</f>
        <v>197066.4264</v>
      </c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6"/>
      <c r="CF9" s="254">
        <f>BS9</f>
        <v>197066.4264</v>
      </c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S9" s="233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5"/>
      <c r="DH9" s="233"/>
      <c r="DI9" s="234"/>
      <c r="DJ9" s="234"/>
      <c r="DK9" s="234"/>
      <c r="DL9" s="234"/>
      <c r="DM9" s="234"/>
      <c r="DN9" s="234"/>
      <c r="DO9" s="234"/>
      <c r="DP9" s="234"/>
      <c r="DQ9" s="234"/>
      <c r="DR9" s="235"/>
      <c r="DS9" s="233"/>
      <c r="DT9" s="234"/>
      <c r="DU9" s="234"/>
      <c r="DV9" s="234"/>
      <c r="DW9" s="234"/>
      <c r="DX9" s="234"/>
      <c r="DY9" s="234"/>
      <c r="DZ9" s="234"/>
      <c r="EA9" s="234"/>
      <c r="EB9" s="235"/>
    </row>
    <row r="10" spans="1:132" s="5" customFormat="1" ht="18" customHeight="1">
      <c r="A10" s="250" t="s">
        <v>149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/>
      <c r="Y10" s="376">
        <v>247</v>
      </c>
      <c r="Z10" s="236"/>
      <c r="AA10" s="236"/>
      <c r="AB10" s="236"/>
      <c r="AC10" s="236"/>
      <c r="AD10" s="236"/>
      <c r="AE10" s="236"/>
      <c r="AF10" s="236"/>
      <c r="AG10" s="236"/>
      <c r="AH10" s="236"/>
      <c r="AI10" s="237"/>
      <c r="AJ10" s="233"/>
      <c r="AK10" s="234"/>
      <c r="AL10" s="234"/>
      <c r="AM10" s="234"/>
      <c r="AN10" s="234"/>
      <c r="AO10" s="234"/>
      <c r="AP10" s="234"/>
      <c r="AQ10" s="234"/>
      <c r="AR10" s="234"/>
      <c r="AS10" s="234"/>
      <c r="AT10" s="235"/>
      <c r="AU10" s="233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5"/>
      <c r="BH10" s="254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330">
        <f>SUM(BS8:BS9)</f>
        <v>329449.3859</v>
      </c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2"/>
      <c r="CF10" s="330">
        <f>SUM(CF8:CF9)</f>
        <v>329449.3859</v>
      </c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2"/>
      <c r="CS10" s="233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5"/>
      <c r="DH10" s="376">
        <f>DH8</f>
        <v>0</v>
      </c>
      <c r="DI10" s="236"/>
      <c r="DJ10" s="236"/>
      <c r="DK10" s="236"/>
      <c r="DL10" s="236"/>
      <c r="DM10" s="236"/>
      <c r="DN10" s="236"/>
      <c r="DO10" s="236"/>
      <c r="DP10" s="236"/>
      <c r="DQ10" s="236"/>
      <c r="DR10" s="237"/>
      <c r="DS10" s="233"/>
      <c r="DT10" s="234"/>
      <c r="DU10" s="234"/>
      <c r="DV10" s="234"/>
      <c r="DW10" s="234"/>
      <c r="DX10" s="234"/>
      <c r="DY10" s="234"/>
      <c r="DZ10" s="234"/>
      <c r="EA10" s="234"/>
      <c r="EB10" s="235"/>
    </row>
    <row r="11" spans="1:149" s="5" customFormat="1" ht="25.5" customHeight="1">
      <c r="A11" s="250" t="s">
        <v>3</v>
      </c>
      <c r="B11" s="251"/>
      <c r="C11" s="251"/>
      <c r="D11" s="251"/>
      <c r="E11" s="251"/>
      <c r="F11" s="252"/>
      <c r="G11" s="372" t="s">
        <v>150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375"/>
      <c r="Y11" s="233">
        <v>244</v>
      </c>
      <c r="Z11" s="234"/>
      <c r="AA11" s="234"/>
      <c r="AB11" s="234"/>
      <c r="AC11" s="234"/>
      <c r="AD11" s="234"/>
      <c r="AE11" s="234"/>
      <c r="AF11" s="234"/>
      <c r="AG11" s="234"/>
      <c r="AH11" s="234"/>
      <c r="AI11" s="235"/>
      <c r="AJ11" s="233" t="s">
        <v>151</v>
      </c>
      <c r="AK11" s="234"/>
      <c r="AL11" s="234"/>
      <c r="AM11" s="234"/>
      <c r="AN11" s="234"/>
      <c r="AO11" s="234"/>
      <c r="AP11" s="234"/>
      <c r="AQ11" s="234"/>
      <c r="AR11" s="234"/>
      <c r="AS11" s="234"/>
      <c r="AT11" s="235"/>
      <c r="AU11" s="233">
        <v>100</v>
      </c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5"/>
      <c r="BH11" s="254">
        <v>150</v>
      </c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4">
        <f>AU11*BH11</f>
        <v>15000</v>
      </c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6"/>
      <c r="CF11" s="254">
        <f>BS11</f>
        <v>15000</v>
      </c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6"/>
      <c r="CS11" s="233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5"/>
      <c r="DH11" s="233"/>
      <c r="DI11" s="234"/>
      <c r="DJ11" s="234"/>
      <c r="DK11" s="234"/>
      <c r="DL11" s="234"/>
      <c r="DM11" s="234"/>
      <c r="DN11" s="234"/>
      <c r="DO11" s="234"/>
      <c r="DP11" s="234"/>
      <c r="DQ11" s="234"/>
      <c r="DR11" s="235"/>
      <c r="DS11" s="233"/>
      <c r="DT11" s="234"/>
      <c r="DU11" s="234"/>
      <c r="DV11" s="234"/>
      <c r="DW11" s="234"/>
      <c r="DX11" s="234"/>
      <c r="DY11" s="234"/>
      <c r="DZ11" s="234"/>
      <c r="EA11" s="234"/>
      <c r="EB11" s="235"/>
      <c r="ES11" s="41"/>
    </row>
    <row r="12" spans="1:149" s="5" customFormat="1" ht="16.5" customHeight="1">
      <c r="A12" s="250" t="s">
        <v>4</v>
      </c>
      <c r="B12" s="251"/>
      <c r="C12" s="251"/>
      <c r="D12" s="251"/>
      <c r="E12" s="251"/>
      <c r="F12" s="252"/>
      <c r="G12" s="377" t="s">
        <v>152</v>
      </c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233">
        <v>244</v>
      </c>
      <c r="Z12" s="234"/>
      <c r="AA12" s="234"/>
      <c r="AB12" s="234"/>
      <c r="AC12" s="234"/>
      <c r="AD12" s="234"/>
      <c r="AE12" s="234"/>
      <c r="AF12" s="234"/>
      <c r="AG12" s="234"/>
      <c r="AH12" s="234"/>
      <c r="AI12" s="235"/>
      <c r="AJ12" s="233" t="s">
        <v>151</v>
      </c>
      <c r="AK12" s="234"/>
      <c r="AL12" s="234"/>
      <c r="AM12" s="234"/>
      <c r="AN12" s="234"/>
      <c r="AO12" s="234"/>
      <c r="AP12" s="234"/>
      <c r="AQ12" s="234"/>
      <c r="AR12" s="234"/>
      <c r="AS12" s="234"/>
      <c r="AT12" s="235"/>
      <c r="AU12" s="233">
        <v>100</v>
      </c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5"/>
      <c r="BH12" s="254">
        <v>110</v>
      </c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4">
        <f>AU12*BH12</f>
        <v>11000</v>
      </c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6"/>
      <c r="CF12" s="254">
        <f>BS12</f>
        <v>11000</v>
      </c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6"/>
      <c r="CS12" s="233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5"/>
      <c r="DH12" s="233"/>
      <c r="DI12" s="234"/>
      <c r="DJ12" s="234"/>
      <c r="DK12" s="234"/>
      <c r="DL12" s="234"/>
      <c r="DM12" s="234"/>
      <c r="DN12" s="234"/>
      <c r="DO12" s="234"/>
      <c r="DP12" s="234"/>
      <c r="DQ12" s="234"/>
      <c r="DR12" s="235"/>
      <c r="DS12" s="233"/>
      <c r="DT12" s="234"/>
      <c r="DU12" s="234"/>
      <c r="DV12" s="234"/>
      <c r="DW12" s="234"/>
      <c r="DX12" s="234"/>
      <c r="DY12" s="234"/>
      <c r="DZ12" s="234"/>
      <c r="EA12" s="234"/>
      <c r="EB12" s="235"/>
      <c r="ES12" s="41"/>
    </row>
    <row r="13" spans="1:149" s="5" customFormat="1" ht="16.5" customHeight="1">
      <c r="A13" s="250" t="s">
        <v>5</v>
      </c>
      <c r="B13" s="251"/>
      <c r="C13" s="251"/>
      <c r="D13" s="251"/>
      <c r="E13" s="251"/>
      <c r="F13" s="252"/>
      <c r="G13" s="377" t="s">
        <v>153</v>
      </c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233">
        <v>244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5"/>
      <c r="AJ13" s="233" t="s">
        <v>151</v>
      </c>
      <c r="AK13" s="234"/>
      <c r="AL13" s="234"/>
      <c r="AM13" s="234"/>
      <c r="AN13" s="234"/>
      <c r="AO13" s="234"/>
      <c r="AP13" s="234"/>
      <c r="AQ13" s="234"/>
      <c r="AR13" s="234"/>
      <c r="AS13" s="234"/>
      <c r="AT13" s="235"/>
      <c r="AU13" s="233">
        <f>2.38*12</f>
        <v>28.56</v>
      </c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5"/>
      <c r="BH13" s="254">
        <v>614.27415</v>
      </c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4">
        <f>AU13*BH13</f>
        <v>17543.669724</v>
      </c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6"/>
      <c r="CF13" s="254">
        <f>BS13</f>
        <v>17543.669724</v>
      </c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6"/>
      <c r="CS13" s="233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5"/>
      <c r="DH13" s="233"/>
      <c r="DI13" s="234"/>
      <c r="DJ13" s="234"/>
      <c r="DK13" s="234"/>
      <c r="DL13" s="234"/>
      <c r="DM13" s="234"/>
      <c r="DN13" s="234"/>
      <c r="DO13" s="234"/>
      <c r="DP13" s="234"/>
      <c r="DQ13" s="234"/>
      <c r="DR13" s="235"/>
      <c r="DS13" s="233"/>
      <c r="DT13" s="234"/>
      <c r="DU13" s="234"/>
      <c r="DV13" s="234"/>
      <c r="DW13" s="234"/>
      <c r="DX13" s="234"/>
      <c r="DY13" s="234"/>
      <c r="DZ13" s="234"/>
      <c r="EA13" s="234"/>
      <c r="EB13" s="235"/>
      <c r="ES13" s="41"/>
    </row>
    <row r="14" spans="1:132" s="5" customFormat="1" ht="16.5" customHeight="1">
      <c r="A14" s="250" t="s">
        <v>149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2"/>
      <c r="Y14" s="376">
        <v>244</v>
      </c>
      <c r="Z14" s="236"/>
      <c r="AA14" s="236"/>
      <c r="AB14" s="236"/>
      <c r="AC14" s="236"/>
      <c r="AD14" s="236"/>
      <c r="AE14" s="236"/>
      <c r="AF14" s="236"/>
      <c r="AG14" s="236"/>
      <c r="AH14" s="236"/>
      <c r="AI14" s="237"/>
      <c r="AJ14" s="233"/>
      <c r="AK14" s="234"/>
      <c r="AL14" s="234"/>
      <c r="AM14" s="234"/>
      <c r="AN14" s="234"/>
      <c r="AO14" s="234"/>
      <c r="AP14" s="234"/>
      <c r="AQ14" s="234"/>
      <c r="AR14" s="234"/>
      <c r="AS14" s="234"/>
      <c r="AT14" s="235"/>
      <c r="AU14" s="233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  <c r="BH14" s="254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330">
        <f>SUM(BS11:BS13)</f>
        <v>43543.669724</v>
      </c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2"/>
      <c r="CF14" s="330">
        <f>SUM(CF11:CF13)</f>
        <v>43543.669724</v>
      </c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2"/>
      <c r="CS14" s="233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5"/>
      <c r="DH14" s="233"/>
      <c r="DI14" s="234"/>
      <c r="DJ14" s="234"/>
      <c r="DK14" s="234"/>
      <c r="DL14" s="234"/>
      <c r="DM14" s="234"/>
      <c r="DN14" s="234"/>
      <c r="DO14" s="234"/>
      <c r="DP14" s="234"/>
      <c r="DQ14" s="234"/>
      <c r="DR14" s="235"/>
      <c r="DS14" s="233"/>
      <c r="DT14" s="234"/>
      <c r="DU14" s="234"/>
      <c r="DV14" s="234"/>
      <c r="DW14" s="234"/>
      <c r="DX14" s="234"/>
      <c r="DY14" s="234"/>
      <c r="DZ14" s="234"/>
      <c r="EA14" s="234"/>
      <c r="EB14" s="235"/>
    </row>
    <row r="15" spans="1:132" s="5" customFormat="1" ht="16.5" customHeight="1">
      <c r="A15" s="250"/>
      <c r="B15" s="251"/>
      <c r="C15" s="251"/>
      <c r="D15" s="251"/>
      <c r="E15" s="251"/>
      <c r="F15" s="252"/>
      <c r="G15" s="285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1"/>
      <c r="Y15" s="233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233"/>
      <c r="AK15" s="234"/>
      <c r="AL15" s="234"/>
      <c r="AM15" s="234"/>
      <c r="AN15" s="234"/>
      <c r="AO15" s="234"/>
      <c r="AP15" s="234"/>
      <c r="AQ15" s="234"/>
      <c r="AR15" s="234"/>
      <c r="AS15" s="234"/>
      <c r="AT15" s="235"/>
      <c r="AU15" s="233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5"/>
      <c r="BH15" s="233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3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5"/>
      <c r="CF15" s="233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5"/>
      <c r="CS15" s="233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5"/>
      <c r="DH15" s="233"/>
      <c r="DI15" s="234"/>
      <c r="DJ15" s="234"/>
      <c r="DK15" s="234"/>
      <c r="DL15" s="234"/>
      <c r="DM15" s="234"/>
      <c r="DN15" s="234"/>
      <c r="DO15" s="234"/>
      <c r="DP15" s="234"/>
      <c r="DQ15" s="234"/>
      <c r="DR15" s="235"/>
      <c r="DS15" s="233"/>
      <c r="DT15" s="234"/>
      <c r="DU15" s="234"/>
      <c r="DV15" s="234"/>
      <c r="DW15" s="234"/>
      <c r="DX15" s="234"/>
      <c r="DY15" s="234"/>
      <c r="DZ15" s="234"/>
      <c r="EA15" s="234"/>
      <c r="EB15" s="235"/>
    </row>
    <row r="16" spans="1:132" s="5" customFormat="1" ht="16.5" customHeight="1">
      <c r="A16" s="240" t="s">
        <v>73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4"/>
      <c r="BS16" s="282">
        <f>BS10+BS14</f>
        <v>372993.055624</v>
      </c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4"/>
      <c r="CF16" s="282">
        <f>CF10+CF14</f>
        <v>372993.055624</v>
      </c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4"/>
      <c r="CS16" s="233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5"/>
      <c r="DH16" s="376">
        <f>DH10</f>
        <v>0</v>
      </c>
      <c r="DI16" s="236"/>
      <c r="DJ16" s="236"/>
      <c r="DK16" s="236"/>
      <c r="DL16" s="236"/>
      <c r="DM16" s="236"/>
      <c r="DN16" s="236"/>
      <c r="DO16" s="236"/>
      <c r="DP16" s="236"/>
      <c r="DQ16" s="236"/>
      <c r="DR16" s="237"/>
      <c r="DS16" s="233"/>
      <c r="DT16" s="234"/>
      <c r="DU16" s="234"/>
      <c r="DV16" s="234"/>
      <c r="DW16" s="234"/>
      <c r="DX16" s="234"/>
      <c r="DY16" s="234"/>
      <c r="DZ16" s="234"/>
      <c r="EA16" s="234"/>
      <c r="EB16" s="235"/>
    </row>
  </sheetData>
  <mergeCells count="116">
    <mergeCell ref="BS4:CE6"/>
    <mergeCell ref="CF4:EB4"/>
    <mergeCell ref="CF5:CR6"/>
    <mergeCell ref="CS5:DG6"/>
    <mergeCell ref="DH5:EB5"/>
    <mergeCell ref="DH6:DR6"/>
    <mergeCell ref="DS6:EB6"/>
    <mergeCell ref="A4:F6"/>
    <mergeCell ref="G4:X6"/>
    <mergeCell ref="Y4:AI6"/>
    <mergeCell ref="AJ4:AT6"/>
    <mergeCell ref="AU4:BG6"/>
    <mergeCell ref="BH4:BR6"/>
    <mergeCell ref="A8:F8"/>
    <mergeCell ref="G8:X8"/>
    <mergeCell ref="Y8:AI8"/>
    <mergeCell ref="AJ8:AT8"/>
    <mergeCell ref="AU8:BG8"/>
    <mergeCell ref="A7:F7"/>
    <mergeCell ref="G7:X7"/>
    <mergeCell ref="Y7:AI7"/>
    <mergeCell ref="AJ7:AT7"/>
    <mergeCell ref="AU7:BG7"/>
    <mergeCell ref="BH8:BR8"/>
    <mergeCell ref="BS8:CE8"/>
    <mergeCell ref="CF8:CR8"/>
    <mergeCell ref="CS8:DG8"/>
    <mergeCell ref="DH8:DR8"/>
    <mergeCell ref="DS8:EB8"/>
    <mergeCell ref="BS7:CE7"/>
    <mergeCell ref="CF7:CR7"/>
    <mergeCell ref="CS7:DG7"/>
    <mergeCell ref="DH7:DR7"/>
    <mergeCell ref="DS7:EB7"/>
    <mergeCell ref="BH7:BR7"/>
    <mergeCell ref="DS9:EB9"/>
    <mergeCell ref="A10:X10"/>
    <mergeCell ref="Y10:AI10"/>
    <mergeCell ref="AJ10:AT10"/>
    <mergeCell ref="AU10:BG10"/>
    <mergeCell ref="BH10:BR10"/>
    <mergeCell ref="A9:F9"/>
    <mergeCell ref="G9:X9"/>
    <mergeCell ref="Y9:AI9"/>
    <mergeCell ref="AJ9:AT9"/>
    <mergeCell ref="AU9:BG9"/>
    <mergeCell ref="BH9:BR9"/>
    <mergeCell ref="A11:F11"/>
    <mergeCell ref="G11:X11"/>
    <mergeCell ref="Y11:AI11"/>
    <mergeCell ref="AJ11:AT11"/>
    <mergeCell ref="AU11:BG11"/>
    <mergeCell ref="BS9:CE9"/>
    <mergeCell ref="CF9:CR9"/>
    <mergeCell ref="CS9:DG9"/>
    <mergeCell ref="DH9:DR9"/>
    <mergeCell ref="BH11:BR11"/>
    <mergeCell ref="BS11:CE11"/>
    <mergeCell ref="CF11:CR11"/>
    <mergeCell ref="CS11:DG11"/>
    <mergeCell ref="DH11:DR11"/>
    <mergeCell ref="DS11:EB11"/>
    <mergeCell ref="BS10:CE10"/>
    <mergeCell ref="CF10:CR10"/>
    <mergeCell ref="CS10:DG10"/>
    <mergeCell ref="DH10:DR10"/>
    <mergeCell ref="DS10:EB10"/>
    <mergeCell ref="A13:F13"/>
    <mergeCell ref="G13:X13"/>
    <mergeCell ref="Y13:AI13"/>
    <mergeCell ref="AJ13:AT13"/>
    <mergeCell ref="AU13:BG13"/>
    <mergeCell ref="A12:F12"/>
    <mergeCell ref="G12:X12"/>
    <mergeCell ref="Y12:AI12"/>
    <mergeCell ref="AJ12:AT12"/>
    <mergeCell ref="AU12:BG12"/>
    <mergeCell ref="BH13:BR13"/>
    <mergeCell ref="BS13:CE13"/>
    <mergeCell ref="CF13:CR13"/>
    <mergeCell ref="CS13:DG13"/>
    <mergeCell ref="DH13:DR13"/>
    <mergeCell ref="DS13:EB13"/>
    <mergeCell ref="BS12:CE12"/>
    <mergeCell ref="CF12:CR12"/>
    <mergeCell ref="CS12:DG12"/>
    <mergeCell ref="DH12:DR12"/>
    <mergeCell ref="DS12:EB12"/>
    <mergeCell ref="BH12:BR12"/>
    <mergeCell ref="CF14:CR14"/>
    <mergeCell ref="CS14:DG14"/>
    <mergeCell ref="DH14:DR14"/>
    <mergeCell ref="DS14:EB14"/>
    <mergeCell ref="A15:F15"/>
    <mergeCell ref="G15:X15"/>
    <mergeCell ref="Y15:AI15"/>
    <mergeCell ref="AJ15:AT15"/>
    <mergeCell ref="AU15:BG15"/>
    <mergeCell ref="BH15:BR15"/>
    <mergeCell ref="A14:X14"/>
    <mergeCell ref="Y14:AI14"/>
    <mergeCell ref="AJ14:AT14"/>
    <mergeCell ref="AU14:BG14"/>
    <mergeCell ref="BH14:BR14"/>
    <mergeCell ref="BS14:CE14"/>
    <mergeCell ref="DS16:EB16"/>
    <mergeCell ref="BS15:CE15"/>
    <mergeCell ref="CF15:CR15"/>
    <mergeCell ref="CS15:DG15"/>
    <mergeCell ref="DH15:DR15"/>
    <mergeCell ref="DS15:EB15"/>
    <mergeCell ref="A16:BR16"/>
    <mergeCell ref="BS16:CE16"/>
    <mergeCell ref="CF16:CR16"/>
    <mergeCell ref="CS16:DG16"/>
    <mergeCell ref="DH16:DR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rep:2.55.0.442</dc:description>
  <cp:lastModifiedBy>Пользователь</cp:lastModifiedBy>
  <cp:lastPrinted>2023-10-27T08:26:09Z</cp:lastPrinted>
  <dcterms:created xsi:type="dcterms:W3CDTF">2023-01-10T12:14:48Z</dcterms:created>
  <dcterms:modified xsi:type="dcterms:W3CDTF">2023-12-22T13:44:50Z</dcterms:modified>
  <cp:category/>
  <cp:version/>
  <cp:contentType/>
  <cp:contentStatus/>
</cp:coreProperties>
</file>